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1\RGF\3º Quadrimestre\"/>
    </mc:Choice>
  </mc:AlternateContent>
  <bookViews>
    <workbookView xWindow="0" yWindow="0" windowWidth="23040" windowHeight="9060" tabRatio="636"/>
  </bookViews>
  <sheets>
    <sheet name="Anexo 1 Pessoal União" sheetId="62" r:id="rId1"/>
    <sheet name="Anexo 5 - Dispon. e RP UNIÃO" sheetId="66" r:id="rId2"/>
    <sheet name="Anexo 6 - Simpl. Outros Poderes" sheetId="79" r:id="rId3"/>
  </sheets>
  <definedNames>
    <definedName name="Ações" localSheetId="1">#REF!</definedName>
    <definedName name="Ações" localSheetId="2">#REF!</definedName>
    <definedName name="Ações">#REF!</definedName>
    <definedName name="Cancela" localSheetId="1">#REF!,#REF!</definedName>
    <definedName name="Cancela" localSheetId="2">#REF!,#REF!</definedName>
    <definedName name="Cancela">#REF!,#REF!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 localSheetId="2">#REF!,#REF!</definedName>
    <definedName name="dsfrw">#REF!,#REF!</definedName>
    <definedName name="Elementos" localSheetId="1">#REF!</definedName>
    <definedName name="Elementos" localSheetId="2">#REF!</definedName>
    <definedName name="Elementos">#REF!</definedName>
    <definedName name="fdsafs" localSheetId="1">#REF!,#REF!</definedName>
    <definedName name="fdsafs" localSheetId="2">#REF!,#REF!</definedName>
    <definedName name="fdsafs">#REF!,#REF!</definedName>
    <definedName name="fdsf" localSheetId="1">#REF!</definedName>
    <definedName name="fdsf" localSheetId="2">#REF!</definedName>
    <definedName name="fdsf">#REF!</definedName>
    <definedName name="fhksjd" localSheetId="1">#REF!,#REF!</definedName>
    <definedName name="fhksjd" localSheetId="2">#REF!,#REF!</definedName>
    <definedName name="fhksjd">#REF!,#REF!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 localSheetId="2">#REF!</definedName>
    <definedName name="LiqAteBimAnt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 localSheetId="2">#REF!</definedName>
    <definedName name="Planilhas">#REF!</definedName>
    <definedName name="PrevAtu" localSheetId="1">#REF!</definedName>
    <definedName name="PrevAtu" localSheetId="2">#REF!</definedName>
    <definedName name="PrevAtu">#REF!</definedName>
    <definedName name="PrevInicial" localSheetId="1">#REF!</definedName>
    <definedName name="PrevInicial">#REF!</definedName>
    <definedName name="Print_Area" localSheetId="1">'Anexo 5 - Dispon. e RP UNIÃO'!$A$1:$H$36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 localSheetId="2">#REF!,#REF!</definedName>
    <definedName name="RGPS2">#REF!,#REF!</definedName>
    <definedName name="xxx" localSheetId="1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1" i="62" l="1"/>
  <c r="L40" i="62"/>
  <c r="B17" i="79" s="1"/>
  <c r="L39" i="62"/>
  <c r="B16" i="79" s="1"/>
  <c r="B18" i="79"/>
  <c r="C12" i="79"/>
  <c r="M41" i="62"/>
  <c r="M40" i="62"/>
  <c r="B18" i="66" l="1"/>
  <c r="F19" i="66" l="1"/>
  <c r="H19" i="66"/>
  <c r="K19" i="66" s="1"/>
  <c r="O29" i="62"/>
  <c r="O23" i="62"/>
  <c r="O19" i="62"/>
  <c r="O18" i="62" s="1"/>
  <c r="N33" i="62"/>
  <c r="N32" i="62"/>
  <c r="N31" i="62"/>
  <c r="N30" i="62"/>
  <c r="N28" i="62"/>
  <c r="N27" i="62"/>
  <c r="N25" i="62"/>
  <c r="N24" i="62"/>
  <c r="N21" i="62"/>
  <c r="N20" i="62"/>
  <c r="M23" i="62"/>
  <c r="L23" i="62"/>
  <c r="K23" i="62"/>
  <c r="J23" i="62"/>
  <c r="M19" i="62"/>
  <c r="L19" i="62"/>
  <c r="K19" i="62"/>
  <c r="J19" i="62"/>
  <c r="O34" i="62" l="1"/>
  <c r="N23" i="62"/>
  <c r="N19" i="62"/>
  <c r="J17" i="66" l="1"/>
  <c r="I17" i="66"/>
  <c r="G17" i="66"/>
  <c r="E17" i="66"/>
  <c r="C17" i="66"/>
  <c r="B17" i="66"/>
  <c r="F17" i="66"/>
  <c r="H25" i="66"/>
  <c r="K25" i="66" s="1"/>
  <c r="D18" i="66"/>
  <c r="H18" i="66" s="1"/>
  <c r="K18" i="66" s="1"/>
  <c r="K26" i="66"/>
  <c r="H24" i="66"/>
  <c r="K24" i="66" s="1"/>
  <c r="H23" i="66"/>
  <c r="K23" i="66" s="1"/>
  <c r="H22" i="66"/>
  <c r="K22" i="66" s="1"/>
  <c r="H21" i="66"/>
  <c r="K21" i="66" s="1"/>
  <c r="H20" i="66"/>
  <c r="K20" i="66" s="1"/>
  <c r="H16" i="66"/>
  <c r="K16" i="66" s="1"/>
  <c r="J15" i="66"/>
  <c r="J27" i="66" s="1"/>
  <c r="I15" i="66"/>
  <c r="G15" i="66"/>
  <c r="F15" i="66"/>
  <c r="E15" i="66"/>
  <c r="D15" i="66"/>
  <c r="C15" i="66"/>
  <c r="B15" i="66"/>
  <c r="B27" i="66" l="1"/>
  <c r="C27" i="66"/>
  <c r="G27" i="66"/>
  <c r="D17" i="66"/>
  <c r="D27" i="66" s="1"/>
  <c r="F27" i="66"/>
  <c r="K17" i="66"/>
  <c r="I27" i="66"/>
  <c r="B22" i="79" s="1"/>
  <c r="H17" i="66"/>
  <c r="E27" i="66"/>
  <c r="H15" i="66"/>
  <c r="K15" i="66" s="1"/>
  <c r="I29" i="62"/>
  <c r="H29" i="62"/>
  <c r="G29" i="62"/>
  <c r="F29" i="62"/>
  <c r="E29" i="62"/>
  <c r="D29" i="62"/>
  <c r="C29" i="62"/>
  <c r="B29" i="62"/>
  <c r="I23" i="62"/>
  <c r="H23" i="62"/>
  <c r="G23" i="62"/>
  <c r="F23" i="62"/>
  <c r="E23" i="62"/>
  <c r="D23" i="62"/>
  <c r="C23" i="62"/>
  <c r="B23" i="62"/>
  <c r="I19" i="62"/>
  <c r="H19" i="62"/>
  <c r="G19" i="62"/>
  <c r="F19" i="62"/>
  <c r="E19" i="62"/>
  <c r="D19" i="62"/>
  <c r="C19" i="62"/>
  <c r="B19" i="62"/>
  <c r="I18" i="62"/>
  <c r="I34" i="62" s="1"/>
  <c r="H18" i="62"/>
  <c r="H34" i="62" s="1"/>
  <c r="G18" i="62"/>
  <c r="G34" i="62" s="1"/>
  <c r="F18" i="62"/>
  <c r="F34" i="62" s="1"/>
  <c r="E18" i="62"/>
  <c r="E34" i="62" s="1"/>
  <c r="D18" i="62"/>
  <c r="D34" i="62" s="1"/>
  <c r="C18" i="62"/>
  <c r="C34" i="62" s="1"/>
  <c r="B18" i="62"/>
  <c r="B34" i="62" s="1"/>
  <c r="H27" i="66" l="1"/>
  <c r="K27" i="66" s="1"/>
  <c r="C22" i="79" s="1"/>
  <c r="M29" i="62"/>
  <c r="L29" i="62"/>
  <c r="K29" i="62"/>
  <c r="J29" i="62"/>
  <c r="M18" i="62"/>
  <c r="L18" i="62"/>
  <c r="K18" i="62"/>
  <c r="K34" i="62" s="1"/>
  <c r="J18" i="62"/>
  <c r="N29" i="62" l="1"/>
  <c r="N18" i="62"/>
  <c r="J34" i="62"/>
  <c r="M34" i="62"/>
  <c r="L34" i="62"/>
  <c r="N34" i="62" l="1"/>
  <c r="L38" i="62" s="1"/>
  <c r="B15" i="79" l="1"/>
  <c r="C15" i="79" s="1"/>
  <c r="M38" i="62"/>
</calcChain>
</file>

<file path=xl/sharedStrings.xml><?xml version="1.0" encoding="utf-8"?>
<sst xmlns="http://schemas.openxmlformats.org/spreadsheetml/2006/main" count="129" uniqueCount="104">
  <si>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</si>
  <si>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</si>
  <si>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</si>
  <si>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</si>
  <si>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</si>
  <si>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</si>
  <si>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</si>
  <si>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</si>
  <si>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</si>
  <si>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</si>
  <si>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</si>
  <si>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</si>
  <si>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</si>
  <si>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</si>
  <si>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</si>
  <si>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</si>
  <si>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</si>
  <si>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</si>
  <si>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</si>
  <si>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</si>
  <si>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</si>
  <si>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</si>
  <si>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</si>
  <si>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</si>
  <si>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</si>
  <si>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</si>
  <si>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</si>
  <si>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</si>
  <si>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</si>
  <si>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</si>
  <si>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</si>
  <si>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</si>
  <si>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</si>
  <si>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</si>
  <si>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(f)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</si>
  <si>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</si>
  <si>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</si>
  <si>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</si>
  <si>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</si>
  <si>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</si>
  <si>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</si>
  <si>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</si>
  <si>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</si>
  <si>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</si>
  <si>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</si>
  <si>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</si>
  <si>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</si>
  <si>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</si>
  <si>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</si>
  <si>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</si>
  <si>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t>INSUFICIÊNCIA FINANCEIRA VERIFICADA NO CONSÓRCIO PÚBLICO</t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</si>
  <si>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</si>
  <si>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</si>
  <si>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</si>
  <si>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</si>
  <si>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</si>
  <si>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</si>
  <si>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</si>
  <si>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</si>
  <si>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</si>
  <si>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</si>
  <si>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</si>
  <si>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(g) = (a – (b + c + d + e) - f)</t>
  </si>
  <si>
    <t>(h)</t>
  </si>
  <si>
    <t>(i) = (g - h)</t>
  </si>
  <si>
    <t>TOTAL DOS RECURSOS NÃO VINCULADOS (I)</t>
  </si>
  <si>
    <t>TOTAL DOS RECURSOS VINCULADOS (II)</t>
  </si>
  <si>
    <t>TOTAL (III) = (I + II)</t>
  </si>
  <si>
    <t>1. Essa coluna poderá apresentar valor negativo, indicando, nesse caso, insuficiência de caixa após o registro das obrigações financeiras.</t>
  </si>
  <si>
    <t>Tabela 5.1 – Demonstrativo da Disponibilidade de Caixa e dos Restos a Pagar - União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</si>
  <si>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</si>
  <si>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DEMONSTRATIVO SIMPLIFICADO DO RELATÓRIO DE GESTÃO FISCAL</t>
  </si>
  <si>
    <t xml:space="preserve"> LRF, art. 48 - Anexo 6</t>
  </si>
  <si>
    <t>RECEITA CORRENTE LÍQUIDA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</si>
  <si>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</si>
  <si>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</si>
  <si>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</si>
  <si>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</si>
  <si>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</si>
  <si>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EM RESTOS A PAGAR NÃO PROCESSADOS</t>
  </si>
  <si>
    <t>Valor Total</t>
  </si>
  <si>
    <t>VALOR ATÉ O QUADRIMESTRE</t>
  </si>
  <si>
    <t>Receita Corrente líquida</t>
  </si>
  <si>
    <t>% SOBRE A RCL</t>
  </si>
  <si>
    <t>Tabela 6.2 - Demonstrativo Simplificado do Relatório de Gestão Fiscal - OUTROS PODERES E ÓRGÃOS</t>
  </si>
  <si>
    <t>ILANA TROMBKA</t>
  </si>
  <si>
    <t>Diretora-Geral</t>
  </si>
  <si>
    <t>GOVERNO FEDERAL - PODER LEGISLATIVO</t>
  </si>
  <si>
    <t>SENADO FEDERAL</t>
  </si>
  <si>
    <t>JANEIRO A DEZEMBRO/2021</t>
  </si>
  <si>
    <t>Fonte 50 - Recursos Não-Financeiros Diretam. Arrecadados</t>
  </si>
  <si>
    <t>Fonte 51 - Contrib.Social s/Lucro das Pessoas Jurídicas</t>
  </si>
  <si>
    <t>Fonte 53 - Contrib.p/ Financiamento da Seguridade Social</t>
  </si>
  <si>
    <t>Fonte 56 - Contribuição Plano Seguridade Social Servidor</t>
  </si>
  <si>
    <t>Fonte 63 - Rec. Prop. Decor. Alien. Bens e Dir. do Patr. Pub.</t>
  </si>
  <si>
    <t>Fonte 69 - Contrib. Patronal p/Plano de Segurid.Soc.Serv.</t>
  </si>
  <si>
    <t>Fonte 70 - Recursos Próprios Primários com Aplicação Específica</t>
  </si>
  <si>
    <t>Fonte 90 - Recursos Diversos</t>
  </si>
  <si>
    <t>Fonte 00 - Recursos Ordinários</t>
  </si>
  <si>
    <t>FONTE: SIAFI, Senado Federal, 14/01/2022 12:00</t>
  </si>
  <si>
    <t xml:space="preserve">     Diretor da Secretaria de Finanças, Orçamento e Contabilidade                                           Auditor-Geral - em exercício</t>
  </si>
  <si>
    <t xml:space="preserve">                      FERNANDO ÁLVARO LEÃO RINCON                                                           DAVID AMARAL SANTOS</t>
  </si>
  <si>
    <t xml:space="preserve">                      FERNANDO ÁLVARO LEÃO RINCON                                                        DAVID AMARAL SANTOS</t>
  </si>
  <si>
    <t xml:space="preserve">                      FERNANDO ÁLVARO LEÃO RINCON                                                         DAVID AMARAL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</si>
</sst>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8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37" fontId="2" fillId="0" borderId="0" xfId="0" applyNumberFormat="1" applyFont="1"/>
    <xf numFmtId="37" fontId="2" fillId="0" borderId="0" xfId="0" applyNumberFormat="1" applyFont="1" applyAlignment="1">
      <alignment horizontal="right"/>
    </xf>
    <xf numFmtId="0" fontId="2" fillId="0" borderId="0" xfId="0" applyFont="1" applyAlignment="1">
      <alignment horizontal="justify" wrapText="1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2" borderId="5" xfId="1" applyFont="1" applyFill="1" applyBorder="1"/>
    <xf numFmtId="0" fontId="2" fillId="0" borderId="3" xfId="1" applyFont="1" applyBorder="1"/>
    <xf numFmtId="0" fontId="3" fillId="0" borderId="0" xfId="1"/>
    <xf numFmtId="0" fontId="1" fillId="2" borderId="1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" xfId="1" applyFont="1" applyFill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1" fillId="2" borderId="13" xfId="0" applyFont="1" applyFill="1" applyBorder="1" applyAlignment="1">
      <alignment horizontal="left"/>
    </xf>
    <xf numFmtId="0" fontId="1" fillId="2" borderId="11" xfId="1" applyFont="1" applyFill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4" fontId="2" fillId="0" borderId="10" xfId="1" applyNumberFormat="1" applyFont="1" applyBorder="1"/>
    <xf numFmtId="4" fontId="2" fillId="0" borderId="1" xfId="1" applyNumberFormat="1" applyFont="1" applyBorder="1"/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4" fontId="2" fillId="2" borderId="11" xfId="1" applyNumberFormat="1" applyFont="1" applyFill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1" xfId="1" applyFont="1" applyFill="1" applyBorder="1"/>
    <xf numFmtId="0" fontId="2" fillId="2" borderId="4" xfId="1" applyFont="1" applyFill="1" applyBorder="1"/>
    <xf numFmtId="0" fontId="1" fillId="0" borderId="9" xfId="0" applyFont="1" applyBorder="1" applyAlignment="1">
      <alignment horizontal="left"/>
    </xf>
    <xf numFmtId="164" fontId="2" fillId="0" borderId="0" xfId="1" applyNumberFormat="1" applyFont="1" applyAlignment="1">
      <alignment horizontal="right"/>
    </xf>
    <xf numFmtId="164" fontId="2" fillId="0" borderId="5" xfId="1" applyNumberFormat="1" applyFont="1" applyBorder="1" applyAlignment="1">
      <alignment horizontal="right"/>
    </xf>
    <xf numFmtId="0" fontId="2" fillId="0" borderId="2" xfId="1" applyFont="1" applyBorder="1"/>
    <xf numFmtId="0" fontId="2" fillId="0" borderId="15" xfId="1" applyFont="1" applyBorder="1"/>
    <xf numFmtId="0" fontId="2" fillId="0" borderId="10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0" xfId="0" applyFont="1" applyFill="1" applyAlignment="1"/>
    <xf numFmtId="0" fontId="3" fillId="0" borderId="0" xfId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/>
    </xf>
    <xf numFmtId="0" fontId="2" fillId="0" borderId="0" xfId="1" applyNumberFormat="1" applyFont="1" applyFill="1" applyAlignment="1"/>
    <xf numFmtId="0" fontId="2" fillId="0" borderId="0" xfId="1" applyFont="1" applyAlignment="1"/>
    <xf numFmtId="43" fontId="1" fillId="0" borderId="9" xfId="2" applyFont="1" applyBorder="1" applyAlignment="1">
      <alignment horizontal="right" wrapText="1"/>
    </xf>
    <xf numFmtId="43" fontId="1" fillId="0" borderId="13" xfId="2" applyFont="1" applyBorder="1" applyAlignment="1">
      <alignment horizontal="center" vertical="center" wrapText="1"/>
    </xf>
    <xf numFmtId="43" fontId="1" fillId="0" borderId="5" xfId="2" applyFont="1" applyBorder="1" applyAlignment="1">
      <alignment horizontal="center"/>
    </xf>
    <xf numFmtId="43" fontId="1" fillId="2" borderId="13" xfId="0" applyNumberFormat="1" applyFont="1" applyFill="1" applyBorder="1" applyAlignment="1">
      <alignment horizontal="left"/>
    </xf>
    <xf numFmtId="43" fontId="1" fillId="2" borderId="6" xfId="2" applyFont="1" applyFill="1" applyBorder="1" applyAlignment="1">
      <alignment horizontal="left"/>
    </xf>
    <xf numFmtId="43" fontId="1" fillId="2" borderId="13" xfId="2" applyFont="1" applyFill="1" applyBorder="1" applyAlignment="1">
      <alignment horizontal="left"/>
    </xf>
    <xf numFmtId="43" fontId="2" fillId="0" borderId="0" xfId="2" applyFont="1"/>
    <xf numFmtId="0" fontId="2" fillId="0" borderId="9" xfId="1" applyFont="1" applyBorder="1" applyAlignment="1">
      <alignment horizontal="left" vertical="center"/>
    </xf>
    <xf numFmtId="43" fontId="2" fillId="0" borderId="0" xfId="2" applyFont="1" applyBorder="1" applyAlignment="1">
      <alignment horizontal="center" vertical="center" wrapText="1"/>
    </xf>
    <xf numFmtId="43" fontId="10" fillId="0" borderId="10" xfId="2" applyFont="1" applyBorder="1" applyAlignment="1">
      <alignment horizontal="center" wrapText="1"/>
    </xf>
    <xf numFmtId="43" fontId="2" fillId="0" borderId="0" xfId="2" applyFont="1" applyBorder="1" applyAlignment="1">
      <alignment horizontal="center"/>
    </xf>
    <xf numFmtId="43" fontId="2" fillId="0" borderId="0" xfId="2" applyFont="1" applyAlignment="1">
      <alignment horizontal="center" vertical="center" wrapText="1"/>
    </xf>
    <xf numFmtId="43" fontId="2" fillId="0" borderId="0" xfId="2" applyFont="1" applyAlignment="1">
      <alignment horizontal="center"/>
    </xf>
    <xf numFmtId="43" fontId="2" fillId="0" borderId="9" xfId="2" applyFont="1" applyBorder="1" applyAlignment="1">
      <alignment horizontal="right" wrapText="1"/>
    </xf>
    <xf numFmtId="43" fontId="2" fillId="0" borderId="9" xfId="2" applyFont="1" applyBorder="1" applyAlignment="1">
      <alignment horizontal="right"/>
    </xf>
    <xf numFmtId="43" fontId="1" fillId="0" borderId="9" xfId="2" applyFont="1" applyBorder="1" applyAlignment="1">
      <alignment horizontal="right" vertical="top" wrapText="1"/>
    </xf>
    <xf numFmtId="43" fontId="1" fillId="0" borderId="10" xfId="2" applyFont="1" applyBorder="1" applyAlignment="1">
      <alignment horizontal="right" vertical="top" wrapText="1"/>
    </xf>
    <xf numFmtId="40" fontId="1" fillId="0" borderId="10" xfId="0" applyNumberFormat="1" applyFont="1" applyBorder="1" applyAlignment="1">
      <alignment horizontal="right" vertical="top" wrapText="1"/>
    </xf>
    <xf numFmtId="43" fontId="2" fillId="0" borderId="7" xfId="1" applyNumberFormat="1" applyFont="1" applyBorder="1"/>
    <xf numFmtId="43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2" fillId="0" borderId="0" xfId="0" applyNumberFormat="1" applyFont="1"/>
    <xf numFmtId="43" fontId="2" fillId="2" borderId="5" xfId="3" applyNumberFormat="1" applyFont="1" applyFill="1" applyBorder="1"/>
    <xf numFmtId="165" fontId="2" fillId="0" borderId="1" xfId="4" applyNumberFormat="1" applyFont="1" applyBorder="1" applyAlignment="1">
      <alignment horizontal="center"/>
    </xf>
    <xf numFmtId="165" fontId="2" fillId="0" borderId="7" xfId="4" applyNumberFormat="1" applyFont="1" applyBorder="1" applyAlignment="1">
      <alignment horizontal="center"/>
    </xf>
    <xf numFmtId="4" fontId="1" fillId="0" borderId="6" xfId="1" applyNumberFormat="1" applyFont="1" applyBorder="1"/>
    <xf numFmtId="166" fontId="2" fillId="0" borderId="1" xfId="4" applyNumberFormat="1" applyFont="1" applyBorder="1" applyAlignment="1">
      <alignment horizontal="center"/>
    </xf>
    <xf numFmtId="43" fontId="2" fillId="0" borderId="9" xfId="1" applyNumberFormat="1" applyFont="1" applyBorder="1"/>
    <xf numFmtId="43" fontId="2" fillId="0" borderId="10" xfId="1" applyNumberFormat="1" applyFont="1" applyBorder="1"/>
    <xf numFmtId="43" fontId="2" fillId="0" borderId="11" xfId="1" applyNumberFormat="1" applyFont="1" applyBorder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0" fontId="2" fillId="0" borderId="0" xfId="1" applyFont="1" applyAlignment="1">
      <alignment horizontal="left" wrapText="1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5" fontId="2" fillId="0" borderId="4" xfId="4" applyNumberFormat="1" applyFont="1" applyFill="1" applyBorder="1" applyAlignment="1">
      <alignment horizontal="center"/>
    </xf>
    <xf numFmtId="165" fontId="2" fillId="0" borderId="5" xfId="4" applyNumberFormat="1" applyFont="1" applyFill="1" applyBorder="1" applyAlignment="1">
      <alignment horizontal="center"/>
    </xf>
    <xf numFmtId="165" fontId="2" fillId="0" borderId="6" xfId="4" applyNumberFormat="1" applyFont="1" applyFill="1" applyBorder="1" applyAlignment="1">
      <alignment horizontal="center"/>
    </xf>
    <xf numFmtId="166" fontId="1" fillId="2" borderId="4" xfId="4" applyNumberFormat="1" applyFont="1" applyFill="1" applyBorder="1" applyAlignment="1">
      <alignment horizontal="center"/>
    </xf>
    <xf numFmtId="166" fontId="1" fillId="2" borderId="5" xfId="4" applyNumberFormat="1" applyFont="1" applyFill="1" applyBorder="1" applyAlignment="1">
      <alignment horizontal="center"/>
    </xf>
    <xf numFmtId="166" fontId="1" fillId="2" borderId="6" xfId="4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5">
    <cellStyle name="Moeda" xfId="3" builtinId="4"/>
    <cellStyle name="Normal" xfId="0" builtinId="0"/>
    <cellStyle name="Normal 2" xfId="1"/>
    <cellStyle name="Porcentagem" xfId="4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O56"/>
  <sheetViews>
    <sheetView showGridLines="0" tabSelected="1" topLeftCell="A27" zoomScaleNormal="100" workbookViewId="0">
      <selection activeCell="A50" sqref="A50"/>
    </sheetView>
  </sheetViews>
  <sheetFormatPr defaultColWidth="9.140625" defaultRowHeight="11.25" customHeight="1" x14ac:dyDescent="0.2"/>
  <cols>
    <col min="1" max="1" width="50.85546875" style="13" customWidth="1"/>
    <col min="2" max="3" width="11.7109375" style="13" bestFit="1" customWidth="1"/>
    <col min="4" max="4" width="13.7109375" style="13" bestFit="1" customWidth="1"/>
    <col min="5" max="6" width="11.7109375" style="13" bestFit="1" customWidth="1"/>
    <col min="7" max="7" width="11.85546875" style="13" bestFit="1" customWidth="1"/>
    <col min="8" max="11" width="11.7109375" style="13" bestFit="1" customWidth="1"/>
    <col min="12" max="12" width="16.140625" style="13" bestFit="1" customWidth="1"/>
    <col min="13" max="13" width="11.7109375" style="13" bestFit="1" customWidth="1"/>
    <col min="14" max="14" width="13.140625" style="13" bestFit="1" customWidth="1"/>
    <col min="15" max="15" width="15.85546875" style="13" bestFit="1" customWidth="1"/>
    <col min="16" max="16384" width="9.140625" style="13"/>
  </cols>
  <sheetData>
    <row r="1" spans="1:15" ht="15.75" x14ac:dyDescent="0.25">
      <c r="A1" s="8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1.2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1.25" customHeight="1" x14ac:dyDescent="0.2">
      <c r="A3" s="111" t="s">
        <v>87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1.25" customHeight="1" x14ac:dyDescent="0.2">
      <c r="A4" s="111" t="s">
        <v>88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1.25" customHeight="1" x14ac:dyDescent="0.2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1.25" customHeight="1" x14ac:dyDescent="0.2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11.25" customHeight="1" x14ac:dyDescent="0.2">
      <c r="A7" s="110" t="s">
        <v>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11.25" customHeight="1" x14ac:dyDescent="0.2">
      <c r="A8" s="110" t="s">
        <v>89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5" ht="11.2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1.25" customHeight="1" x14ac:dyDescent="0.2">
      <c r="A10" s="10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4">
        <v>1</v>
      </c>
    </row>
    <row r="11" spans="1:15" ht="11.25" customHeight="1" x14ac:dyDescent="0.2">
      <c r="A11" s="36"/>
      <c r="B11" s="113" t="s">
        <v>4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1:15" ht="11.25" customHeight="1" x14ac:dyDescent="0.2">
      <c r="A12" s="37"/>
      <c r="B12" s="116" t="s">
        <v>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</row>
    <row r="13" spans="1:15" ht="11.25" customHeight="1" x14ac:dyDescent="0.2">
      <c r="A13" s="37" t="s">
        <v>6</v>
      </c>
      <c r="B13" s="119" t="s">
        <v>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/>
      <c r="O13" s="63" t="s">
        <v>8</v>
      </c>
    </row>
    <row r="14" spans="1:15" ht="11.25" customHeight="1" x14ac:dyDescent="0.2">
      <c r="A14" s="37"/>
      <c r="B14" s="122">
        <v>44197</v>
      </c>
      <c r="C14" s="122">
        <v>44228</v>
      </c>
      <c r="D14" s="122">
        <v>44256</v>
      </c>
      <c r="E14" s="125">
        <v>44287</v>
      </c>
      <c r="F14" s="122">
        <v>44317</v>
      </c>
      <c r="G14" s="122">
        <v>44348</v>
      </c>
      <c r="H14" s="122">
        <v>44378</v>
      </c>
      <c r="I14" s="125">
        <v>44409</v>
      </c>
      <c r="J14" s="125">
        <v>44440</v>
      </c>
      <c r="K14" s="125">
        <v>44470</v>
      </c>
      <c r="L14" s="125">
        <v>44501</v>
      </c>
      <c r="M14" s="125">
        <v>44531</v>
      </c>
      <c r="N14" s="24" t="s">
        <v>9</v>
      </c>
      <c r="O14" s="38" t="s">
        <v>10</v>
      </c>
    </row>
    <row r="15" spans="1:15" ht="11.25" customHeight="1" x14ac:dyDescent="0.2">
      <c r="A15" s="37"/>
      <c r="B15" s="123"/>
      <c r="C15" s="123"/>
      <c r="D15" s="123"/>
      <c r="E15" s="126"/>
      <c r="F15" s="123"/>
      <c r="G15" s="123"/>
      <c r="H15" s="123"/>
      <c r="I15" s="126"/>
      <c r="J15" s="126"/>
      <c r="K15" s="126"/>
      <c r="L15" s="126"/>
      <c r="M15" s="126"/>
      <c r="N15" s="25" t="s">
        <v>11</v>
      </c>
      <c r="O15" s="38" t="s">
        <v>12</v>
      </c>
    </row>
    <row r="16" spans="1:15" ht="11.25" customHeight="1" x14ac:dyDescent="0.2">
      <c r="A16" s="37"/>
      <c r="B16" s="123"/>
      <c r="C16" s="123"/>
      <c r="D16" s="123"/>
      <c r="E16" s="126"/>
      <c r="F16" s="123"/>
      <c r="G16" s="123"/>
      <c r="H16" s="123"/>
      <c r="I16" s="126"/>
      <c r="J16" s="126"/>
      <c r="K16" s="126"/>
      <c r="L16" s="126"/>
      <c r="M16" s="126"/>
      <c r="N16" s="25" t="s">
        <v>13</v>
      </c>
      <c r="O16" s="39" t="s">
        <v>36</v>
      </c>
    </row>
    <row r="17" spans="1:15" ht="11.25" customHeight="1" x14ac:dyDescent="0.2">
      <c r="A17" s="40"/>
      <c r="B17" s="124"/>
      <c r="C17" s="124"/>
      <c r="D17" s="124"/>
      <c r="E17" s="127"/>
      <c r="F17" s="124"/>
      <c r="G17" s="124"/>
      <c r="H17" s="124"/>
      <c r="I17" s="127"/>
      <c r="J17" s="127"/>
      <c r="K17" s="127"/>
      <c r="L17" s="127"/>
      <c r="M17" s="127"/>
      <c r="N17" s="26" t="s">
        <v>14</v>
      </c>
      <c r="O17" s="41" t="s">
        <v>15</v>
      </c>
    </row>
    <row r="18" spans="1:15" ht="11.25" customHeight="1" x14ac:dyDescent="0.2">
      <c r="A18" s="42" t="s">
        <v>16</v>
      </c>
      <c r="B18" s="27">
        <f t="shared" ref="B18:D18" si="0">B19+B23+B27</f>
        <v>317744796.26999998</v>
      </c>
      <c r="C18" s="27">
        <f t="shared" si="0"/>
        <v>285792150.08999997</v>
      </c>
      <c r="D18" s="27">
        <f t="shared" si="0"/>
        <v>289075350.45999998</v>
      </c>
      <c r="E18" s="27">
        <f>E19+E23+E27</f>
        <v>284893098.21000004</v>
      </c>
      <c r="F18" s="27">
        <f t="shared" ref="F18:H18" si="1">F19+F23+F27</f>
        <v>412451860.51999998</v>
      </c>
      <c r="G18" s="27">
        <f t="shared" si="1"/>
        <v>284158180.64999998</v>
      </c>
      <c r="H18" s="27">
        <f t="shared" si="1"/>
        <v>283363785.05000001</v>
      </c>
      <c r="I18" s="27">
        <f>I19+I23+I27</f>
        <v>286307849.12</v>
      </c>
      <c r="J18" s="27">
        <f t="shared" ref="J18:M18" si="2">J19+J23+J27</f>
        <v>282716158.43000001</v>
      </c>
      <c r="K18" s="27">
        <f t="shared" si="2"/>
        <v>284208502.99000001</v>
      </c>
      <c r="L18" s="27">
        <f t="shared" si="2"/>
        <v>434202162.88999999</v>
      </c>
      <c r="M18" s="27">
        <f t="shared" si="2"/>
        <v>285864839.69</v>
      </c>
      <c r="N18" s="28">
        <f>SUM(B18:M18)</f>
        <v>3730778734.3699999</v>
      </c>
      <c r="O18" s="27">
        <f>O19+O23+O27</f>
        <v>15546640.770000001</v>
      </c>
    </row>
    <row r="19" spans="1:15" ht="11.25" customHeight="1" x14ac:dyDescent="0.2">
      <c r="A19" s="43" t="s">
        <v>17</v>
      </c>
      <c r="B19" s="29">
        <f t="shared" ref="B19:D19" si="3">SUM(B20:B21)</f>
        <v>155705795.34</v>
      </c>
      <c r="C19" s="29">
        <f t="shared" si="3"/>
        <v>123667721.83999999</v>
      </c>
      <c r="D19" s="29">
        <f t="shared" si="3"/>
        <v>126375465.76000001</v>
      </c>
      <c r="E19" s="29">
        <f>SUM(E20:E21)</f>
        <v>125252204.31000002</v>
      </c>
      <c r="F19" s="29">
        <f t="shared" ref="F19:H19" si="4">SUM(F20:F21)</f>
        <v>173191679.09</v>
      </c>
      <c r="G19" s="29">
        <f t="shared" si="4"/>
        <v>124778324.04000001</v>
      </c>
      <c r="H19" s="29">
        <f t="shared" si="4"/>
        <v>125560625.75</v>
      </c>
      <c r="I19" s="29">
        <f>SUM(I20:I21)</f>
        <v>126753331.45</v>
      </c>
      <c r="J19" s="29">
        <f t="shared" ref="J19:O19" si="5">SUM(J20:J21)</f>
        <v>124468502.89</v>
      </c>
      <c r="K19" s="29">
        <f t="shared" si="5"/>
        <v>126608339.81999999</v>
      </c>
      <c r="L19" s="29">
        <f t="shared" si="5"/>
        <v>199271004.64000002</v>
      </c>
      <c r="M19" s="29">
        <f t="shared" si="5"/>
        <v>126209074.27</v>
      </c>
      <c r="N19" s="30">
        <f t="shared" ref="N19:N33" si="6">SUM(B19:M19)</f>
        <v>1657842069.2</v>
      </c>
      <c r="O19" s="29">
        <f t="shared" si="5"/>
        <v>15247711.090000002</v>
      </c>
    </row>
    <row r="20" spans="1:15" ht="11.25" customHeight="1" x14ac:dyDescent="0.2">
      <c r="A20" s="43" t="s">
        <v>18</v>
      </c>
      <c r="B20" s="30">
        <v>131216325.95999999</v>
      </c>
      <c r="C20" s="30">
        <v>101198264.16999999</v>
      </c>
      <c r="D20" s="30">
        <v>103756793.51000001</v>
      </c>
      <c r="E20" s="30">
        <v>102687519.11000001</v>
      </c>
      <c r="F20" s="30">
        <v>150569401.53999999</v>
      </c>
      <c r="G20" s="30">
        <v>102186615.26000001</v>
      </c>
      <c r="H20" s="30">
        <v>102758011.95999999</v>
      </c>
      <c r="I20" s="30">
        <v>102719233.93000001</v>
      </c>
      <c r="J20" s="30">
        <v>101663786.14</v>
      </c>
      <c r="K20" s="30">
        <v>103788474.20999999</v>
      </c>
      <c r="L20" s="30">
        <v>154317279.90000001</v>
      </c>
      <c r="M20" s="30">
        <v>103737491.41</v>
      </c>
      <c r="N20" s="30">
        <f t="shared" si="6"/>
        <v>1360599197.1000001</v>
      </c>
      <c r="O20" s="29">
        <v>15214584.630000001</v>
      </c>
    </row>
    <row r="21" spans="1:15" ht="11.25" customHeight="1" x14ac:dyDescent="0.2">
      <c r="A21" s="43" t="s">
        <v>19</v>
      </c>
      <c r="B21" s="30">
        <v>24489469.379999999</v>
      </c>
      <c r="C21" s="30">
        <v>22469457.670000002</v>
      </c>
      <c r="D21" s="30">
        <v>22618672.25</v>
      </c>
      <c r="E21" s="30">
        <v>22564685.199999999</v>
      </c>
      <c r="F21" s="30">
        <v>22622277.550000001</v>
      </c>
      <c r="G21" s="30">
        <v>22591708.780000001</v>
      </c>
      <c r="H21" s="30">
        <v>22802613.789999999</v>
      </c>
      <c r="I21" s="30">
        <v>24034097.52</v>
      </c>
      <c r="J21" s="30">
        <v>22804716.75</v>
      </c>
      <c r="K21" s="30">
        <v>22819865.609999999</v>
      </c>
      <c r="L21" s="30">
        <v>44953724.740000002</v>
      </c>
      <c r="M21" s="30">
        <v>22471582.859999999</v>
      </c>
      <c r="N21" s="30">
        <f t="shared" si="6"/>
        <v>297242872.10000002</v>
      </c>
      <c r="O21" s="29">
        <v>33126.46</v>
      </c>
    </row>
    <row r="22" spans="1:15" ht="11.25" customHeight="1" x14ac:dyDescent="0.2">
      <c r="A22" s="43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</row>
    <row r="23" spans="1:15" ht="11.25" customHeight="1" x14ac:dyDescent="0.2">
      <c r="A23" s="43" t="s">
        <v>20</v>
      </c>
      <c r="B23" s="29">
        <f t="shared" ref="B23:D23" si="7">SUM(B24:B25)</f>
        <v>162039000.93000001</v>
      </c>
      <c r="C23" s="29">
        <f t="shared" si="7"/>
        <v>162124428.25</v>
      </c>
      <c r="D23" s="29">
        <f t="shared" si="7"/>
        <v>160821432.12</v>
      </c>
      <c r="E23" s="29">
        <f>SUM(E24:E25)</f>
        <v>159016917.92000002</v>
      </c>
      <c r="F23" s="29">
        <f t="shared" ref="F23:M23" si="8">SUM(F24:F25)</f>
        <v>236750973.31</v>
      </c>
      <c r="G23" s="29">
        <f t="shared" si="8"/>
        <v>158291868.34999999</v>
      </c>
      <c r="H23" s="29">
        <f t="shared" si="8"/>
        <v>157761858.42000002</v>
      </c>
      <c r="I23" s="29">
        <f t="shared" si="8"/>
        <v>158298694.52000001</v>
      </c>
      <c r="J23" s="29">
        <f t="shared" si="8"/>
        <v>157666184.13</v>
      </c>
      <c r="K23" s="29">
        <f t="shared" si="8"/>
        <v>157600163.16999999</v>
      </c>
      <c r="L23" s="29">
        <f t="shared" si="8"/>
        <v>234789504.5</v>
      </c>
      <c r="M23" s="29">
        <f t="shared" si="8"/>
        <v>159614487.94</v>
      </c>
      <c r="N23" s="30">
        <f t="shared" si="6"/>
        <v>2064775513.5599999</v>
      </c>
      <c r="O23" s="29">
        <f t="shared" ref="O23" si="9">SUM(O24:O25)</f>
        <v>0</v>
      </c>
    </row>
    <row r="24" spans="1:15" ht="11.25" customHeight="1" x14ac:dyDescent="0.2">
      <c r="A24" s="43" t="s">
        <v>21</v>
      </c>
      <c r="B24" s="30">
        <v>128026812.51000001</v>
      </c>
      <c r="C24" s="30">
        <v>127818291.82000001</v>
      </c>
      <c r="D24" s="30">
        <v>126064065.95</v>
      </c>
      <c r="E24" s="30">
        <v>124325005.43000001</v>
      </c>
      <c r="F24" s="30">
        <v>187844038.21000001</v>
      </c>
      <c r="G24" s="30">
        <v>125153794.64999999</v>
      </c>
      <c r="H24" s="30">
        <v>124456486.92</v>
      </c>
      <c r="I24" s="30">
        <v>124905039.14</v>
      </c>
      <c r="J24" s="30">
        <v>124738086.54000001</v>
      </c>
      <c r="K24" s="30">
        <v>124465947.59999999</v>
      </c>
      <c r="L24" s="30">
        <v>185625073.31</v>
      </c>
      <c r="M24" s="30">
        <v>126343115.92</v>
      </c>
      <c r="N24" s="30">
        <f t="shared" si="6"/>
        <v>1629765758</v>
      </c>
      <c r="O24" s="29">
        <v>0</v>
      </c>
    </row>
    <row r="25" spans="1:15" ht="11.25" customHeight="1" x14ac:dyDescent="0.2">
      <c r="A25" s="43" t="s">
        <v>22</v>
      </c>
      <c r="B25" s="30">
        <v>34012188.420000002</v>
      </c>
      <c r="C25" s="30">
        <v>34306136.43</v>
      </c>
      <c r="D25" s="30">
        <v>34757366.170000002</v>
      </c>
      <c r="E25" s="30">
        <v>34691912.490000002</v>
      </c>
      <c r="F25" s="30">
        <v>48906935.100000001</v>
      </c>
      <c r="G25" s="30">
        <v>33138073.699999999</v>
      </c>
      <c r="H25" s="30">
        <v>33305371.5</v>
      </c>
      <c r="I25" s="30">
        <v>33393655.379999999</v>
      </c>
      <c r="J25" s="30">
        <v>32928097.59</v>
      </c>
      <c r="K25" s="30">
        <v>33134215.57</v>
      </c>
      <c r="L25" s="30">
        <v>49164431.189999998</v>
      </c>
      <c r="M25" s="30">
        <v>33271372.02</v>
      </c>
      <c r="N25" s="30">
        <f t="shared" si="6"/>
        <v>435009755.55999994</v>
      </c>
      <c r="O25" s="29">
        <v>0</v>
      </c>
    </row>
    <row r="26" spans="1:15" ht="11.25" customHeight="1" x14ac:dyDescent="0.2">
      <c r="A26" s="43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9"/>
    </row>
    <row r="27" spans="1:15" ht="22.5" x14ac:dyDescent="0.2">
      <c r="A27" s="44" t="s">
        <v>37</v>
      </c>
      <c r="B27" s="30">
        <v>0</v>
      </c>
      <c r="C27" s="30">
        <v>0</v>
      </c>
      <c r="D27" s="30">
        <v>1878452.58</v>
      </c>
      <c r="E27" s="29">
        <v>623975.98</v>
      </c>
      <c r="F27" s="30">
        <v>2509208.12</v>
      </c>
      <c r="G27" s="30">
        <v>1087988.26</v>
      </c>
      <c r="H27" s="30">
        <v>41300.879999999997</v>
      </c>
      <c r="I27" s="29">
        <v>1255823.1499999999</v>
      </c>
      <c r="J27" s="30">
        <v>581471.41</v>
      </c>
      <c r="K27" s="30">
        <v>0</v>
      </c>
      <c r="L27" s="30">
        <v>141653.75</v>
      </c>
      <c r="M27" s="29">
        <v>41277.480000000003</v>
      </c>
      <c r="N27" s="30">
        <f t="shared" si="6"/>
        <v>8161151.6099999994</v>
      </c>
      <c r="O27" s="29">
        <v>298929.68</v>
      </c>
    </row>
    <row r="28" spans="1:15" ht="12.75" x14ac:dyDescent="0.2">
      <c r="A28" s="43" t="s">
        <v>23</v>
      </c>
      <c r="B28" s="30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30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30">
        <f t="shared" si="6"/>
        <v>0</v>
      </c>
      <c r="O28" s="29">
        <v>0</v>
      </c>
    </row>
    <row r="29" spans="1:15" ht="11.25" customHeight="1" x14ac:dyDescent="0.2">
      <c r="A29" s="42" t="s">
        <v>24</v>
      </c>
      <c r="B29" s="29">
        <f t="shared" ref="B29:H29" si="10">SUM(B30:B33)</f>
        <v>161106191.97999999</v>
      </c>
      <c r="C29" s="29">
        <f t="shared" si="10"/>
        <v>161744913.84999999</v>
      </c>
      <c r="D29" s="29">
        <f t="shared" si="10"/>
        <v>95794126.13000001</v>
      </c>
      <c r="E29" s="29">
        <f t="shared" si="10"/>
        <v>933438.62999999989</v>
      </c>
      <c r="F29" s="29">
        <f t="shared" si="10"/>
        <v>941838.44000000006</v>
      </c>
      <c r="G29" s="29">
        <f t="shared" si="10"/>
        <v>775196.71</v>
      </c>
      <c r="H29" s="29">
        <f t="shared" si="10"/>
        <v>990360.59</v>
      </c>
      <c r="I29" s="29">
        <f>SUM(I30:I33)</f>
        <v>1497738.35</v>
      </c>
      <c r="J29" s="29">
        <f t="shared" ref="J29:M29" si="11">SUM(J30:J33)</f>
        <v>582013.55999999994</v>
      </c>
      <c r="K29" s="29">
        <f t="shared" si="11"/>
        <v>677977.09</v>
      </c>
      <c r="L29" s="29">
        <f t="shared" si="11"/>
        <v>760167.71</v>
      </c>
      <c r="M29" s="29">
        <f t="shared" si="11"/>
        <v>1007784.12</v>
      </c>
      <c r="N29" s="30">
        <f t="shared" si="6"/>
        <v>426811747.15999991</v>
      </c>
      <c r="O29" s="29">
        <f t="shared" ref="O29" si="12">SUM(O30:O33)</f>
        <v>95995.57</v>
      </c>
    </row>
    <row r="30" spans="1:15" ht="11.25" customHeight="1" x14ac:dyDescent="0.2">
      <c r="A30" s="45" t="s">
        <v>25</v>
      </c>
      <c r="B30" s="30">
        <v>625076.66</v>
      </c>
      <c r="C30" s="30">
        <v>1281887.96</v>
      </c>
      <c r="D30" s="30">
        <v>2452222.5099999998</v>
      </c>
      <c r="E30" s="30">
        <v>818044.44</v>
      </c>
      <c r="F30" s="30">
        <v>805604.91</v>
      </c>
      <c r="G30" s="30">
        <v>671853.34</v>
      </c>
      <c r="H30" s="30">
        <v>958919.11</v>
      </c>
      <c r="I30" s="30">
        <v>833212.37</v>
      </c>
      <c r="J30" s="30">
        <v>456658.66</v>
      </c>
      <c r="K30" s="30">
        <v>559462.51</v>
      </c>
      <c r="L30" s="30">
        <v>536140.53</v>
      </c>
      <c r="M30" s="30">
        <v>865784.22</v>
      </c>
      <c r="N30" s="30">
        <f t="shared" si="6"/>
        <v>10864867.220000001</v>
      </c>
      <c r="O30" s="29">
        <v>0</v>
      </c>
    </row>
    <row r="31" spans="1:15" ht="11.25" customHeight="1" x14ac:dyDescent="0.2">
      <c r="A31" s="45" t="s">
        <v>38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f t="shared" si="6"/>
        <v>0</v>
      </c>
      <c r="O31" s="29">
        <v>0</v>
      </c>
    </row>
    <row r="32" spans="1:15" ht="11.25" customHeight="1" x14ac:dyDescent="0.2">
      <c r="A32" s="45" t="s">
        <v>39</v>
      </c>
      <c r="B32" s="30">
        <v>256934.46999999997</v>
      </c>
      <c r="C32" s="30">
        <v>889800.0199999999</v>
      </c>
      <c r="D32" s="30">
        <v>257416.58000000002</v>
      </c>
      <c r="E32" s="30">
        <v>115394.18999999999</v>
      </c>
      <c r="F32" s="30">
        <v>136233.53</v>
      </c>
      <c r="G32" s="30">
        <v>103343.37</v>
      </c>
      <c r="H32" s="30">
        <v>31441.48</v>
      </c>
      <c r="I32" s="30">
        <v>664525.98</v>
      </c>
      <c r="J32" s="30">
        <v>125354.9</v>
      </c>
      <c r="K32" s="30">
        <v>118514.57999999999</v>
      </c>
      <c r="L32" s="30">
        <v>224027.18</v>
      </c>
      <c r="M32" s="30">
        <v>141999.9</v>
      </c>
      <c r="N32" s="30">
        <f t="shared" si="6"/>
        <v>3064986.1799999997</v>
      </c>
      <c r="O32" s="29">
        <v>95995.57</v>
      </c>
    </row>
    <row r="33" spans="1:15" ht="11.25" customHeight="1" x14ac:dyDescent="0.2">
      <c r="A33" s="46" t="s">
        <v>26</v>
      </c>
      <c r="B33" s="32">
        <v>160224180.84999999</v>
      </c>
      <c r="C33" s="32">
        <v>159573225.87</v>
      </c>
      <c r="D33" s="32">
        <v>93084487.040000007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f t="shared" si="6"/>
        <v>412881893.76000005</v>
      </c>
      <c r="O33" s="31">
        <v>0</v>
      </c>
    </row>
    <row r="34" spans="1:15" ht="11.25" customHeight="1" x14ac:dyDescent="0.2">
      <c r="A34" s="47" t="s">
        <v>27</v>
      </c>
      <c r="B34" s="35">
        <f t="shared" ref="B34:I34" si="13">B18-B29</f>
        <v>156638604.28999999</v>
      </c>
      <c r="C34" s="35">
        <f t="shared" si="13"/>
        <v>124047236.23999998</v>
      </c>
      <c r="D34" s="35">
        <f t="shared" si="13"/>
        <v>193281224.32999998</v>
      </c>
      <c r="E34" s="35">
        <f t="shared" si="13"/>
        <v>283959659.58000004</v>
      </c>
      <c r="F34" s="35">
        <f t="shared" si="13"/>
        <v>411510022.07999998</v>
      </c>
      <c r="G34" s="35">
        <f t="shared" si="13"/>
        <v>283382983.94</v>
      </c>
      <c r="H34" s="35">
        <f t="shared" si="13"/>
        <v>282373424.46000004</v>
      </c>
      <c r="I34" s="35">
        <f t="shared" si="13"/>
        <v>284810110.76999998</v>
      </c>
      <c r="J34" s="35">
        <f t="shared" ref="J34:N34" si="14">J18-J29</f>
        <v>282134144.87</v>
      </c>
      <c r="K34" s="35">
        <f t="shared" si="14"/>
        <v>283530525.90000004</v>
      </c>
      <c r="L34" s="35">
        <f t="shared" si="14"/>
        <v>433441995.18000001</v>
      </c>
      <c r="M34" s="35">
        <f t="shared" si="14"/>
        <v>284857055.56999999</v>
      </c>
      <c r="N34" s="35">
        <f t="shared" si="14"/>
        <v>3303966987.21</v>
      </c>
      <c r="O34" s="35">
        <f>O18-O29</f>
        <v>15450645.200000001</v>
      </c>
    </row>
    <row r="35" spans="1:15" ht="11.25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11.25" customHeight="1" x14ac:dyDescent="0.2">
      <c r="A36" s="135" t="s">
        <v>28</v>
      </c>
      <c r="B36" s="136"/>
      <c r="C36" s="136"/>
      <c r="D36" s="136"/>
      <c r="E36" s="136"/>
      <c r="F36" s="135" t="s">
        <v>29</v>
      </c>
      <c r="G36" s="136"/>
      <c r="H36" s="136"/>
      <c r="I36" s="136"/>
      <c r="J36" s="136"/>
      <c r="K36" s="136"/>
      <c r="L36" s="136"/>
      <c r="M36" s="135" t="s">
        <v>40</v>
      </c>
      <c r="N36" s="136"/>
      <c r="O36" s="137"/>
    </row>
    <row r="37" spans="1:15" ht="11.25" customHeight="1" x14ac:dyDescent="0.2">
      <c r="A37" s="58" t="s">
        <v>30</v>
      </c>
      <c r="B37" s="57"/>
      <c r="C37" s="57"/>
      <c r="D37" s="57"/>
      <c r="E37" s="57"/>
      <c r="F37" s="56"/>
      <c r="G37" s="57"/>
      <c r="H37" s="33"/>
      <c r="I37" s="33"/>
      <c r="J37" s="33"/>
      <c r="K37" s="33"/>
      <c r="L37" s="105">
        <v>1062519048000</v>
      </c>
      <c r="M37" s="128" t="s">
        <v>31</v>
      </c>
      <c r="N37" s="129"/>
      <c r="O37" s="130"/>
    </row>
    <row r="38" spans="1:15" ht="12.75" x14ac:dyDescent="0.2">
      <c r="A38" s="48" t="s">
        <v>41</v>
      </c>
      <c r="B38" s="62"/>
      <c r="C38" s="62"/>
      <c r="D38" s="62"/>
      <c r="E38" s="62"/>
      <c r="F38" s="61"/>
      <c r="G38" s="62"/>
      <c r="H38" s="11"/>
      <c r="I38" s="11"/>
      <c r="J38" s="11"/>
      <c r="K38" s="11"/>
      <c r="L38" s="102">
        <f>N34+O34</f>
        <v>3319417632.4099998</v>
      </c>
      <c r="M38" s="144">
        <f>L38/L37</f>
        <v>3.124101764253736E-3</v>
      </c>
      <c r="N38" s="145"/>
      <c r="O38" s="146"/>
    </row>
    <row r="39" spans="1:15" ht="11.25" customHeight="1" x14ac:dyDescent="0.2">
      <c r="A39" s="131" t="s">
        <v>42</v>
      </c>
      <c r="B39" s="132"/>
      <c r="C39" s="132"/>
      <c r="D39" s="132"/>
      <c r="E39" s="133"/>
      <c r="F39" s="58"/>
      <c r="G39" s="59"/>
      <c r="H39" s="59"/>
      <c r="I39" s="59"/>
      <c r="J39" s="59"/>
      <c r="K39" s="59"/>
      <c r="L39" s="34">
        <f>L37*M39</f>
        <v>9137663812.7999992</v>
      </c>
      <c r="M39" s="138">
        <v>8.6E-3</v>
      </c>
      <c r="N39" s="139"/>
      <c r="O39" s="140"/>
    </row>
    <row r="40" spans="1:15" ht="11.25" customHeight="1" x14ac:dyDescent="0.2">
      <c r="A40" s="58" t="s">
        <v>43</v>
      </c>
      <c r="B40" s="59"/>
      <c r="C40" s="59"/>
      <c r="D40" s="59"/>
      <c r="E40" s="59"/>
      <c r="F40" s="58"/>
      <c r="G40" s="59"/>
      <c r="H40" s="59"/>
      <c r="I40" s="59"/>
      <c r="J40" s="59"/>
      <c r="K40" s="59"/>
      <c r="L40" s="34">
        <f>L37*M40</f>
        <v>8680780622.1599998</v>
      </c>
      <c r="M40" s="141">
        <f>M39*0.95</f>
        <v>8.1700000000000002E-3</v>
      </c>
      <c r="N40" s="142"/>
      <c r="O40" s="143"/>
    </row>
    <row r="41" spans="1:15" ht="11.25" customHeight="1" x14ac:dyDescent="0.2">
      <c r="A41" s="58" t="s">
        <v>44</v>
      </c>
      <c r="B41" s="59"/>
      <c r="C41" s="59"/>
      <c r="D41" s="59"/>
      <c r="E41" s="59"/>
      <c r="F41" s="58"/>
      <c r="G41" s="59"/>
      <c r="H41" s="59"/>
      <c r="I41" s="59"/>
      <c r="J41" s="59"/>
      <c r="K41" s="59"/>
      <c r="L41" s="34">
        <f>L37*M41</f>
        <v>8223897431.5200005</v>
      </c>
      <c r="M41" s="141">
        <f>M39*0.9</f>
        <v>7.7400000000000004E-3</v>
      </c>
      <c r="N41" s="142"/>
      <c r="O41" s="143"/>
    </row>
    <row r="42" spans="1:15" ht="11.25" customHeight="1" x14ac:dyDescent="0.2">
      <c r="A42" s="12" t="s">
        <v>99</v>
      </c>
      <c r="B42" s="12"/>
      <c r="C42" s="12"/>
      <c r="D42" s="12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22.5" customHeight="1" x14ac:dyDescent="0.2">
      <c r="A43" s="134" t="s">
        <v>32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1:15" ht="11.25" customHeight="1" x14ac:dyDescent="0.2">
      <c r="A44" s="134" t="s">
        <v>33</v>
      </c>
      <c r="B44" s="134"/>
      <c r="C44" s="134"/>
      <c r="D44" s="134"/>
      <c r="E44" s="134"/>
      <c r="F44" s="134"/>
      <c r="G44" s="134"/>
      <c r="H44" s="10"/>
      <c r="I44" s="10"/>
      <c r="J44" s="10"/>
      <c r="K44" s="10"/>
      <c r="L44" s="10"/>
      <c r="M44" s="10"/>
      <c r="N44" s="10"/>
      <c r="O44" s="10"/>
    </row>
    <row r="49" spans="1:4" ht="11.25" customHeight="1" x14ac:dyDescent="0.2">
      <c r="A49" s="74" t="s">
        <v>101</v>
      </c>
      <c r="B49" s="75"/>
      <c r="C49" s="75"/>
      <c r="D49" s="75"/>
    </row>
    <row r="50" spans="1:4" ht="11.25" customHeight="1" x14ac:dyDescent="0.2">
      <c r="A50" s="74" t="s">
        <v>100</v>
      </c>
      <c r="B50" s="75"/>
      <c r="C50" s="75"/>
      <c r="D50" s="75"/>
    </row>
    <row r="51" spans="1:4" ht="11.25" customHeight="1" x14ac:dyDescent="0.2">
      <c r="A51" s="76"/>
      <c r="B51" s="75"/>
      <c r="C51" s="75"/>
      <c r="D51" s="75"/>
    </row>
    <row r="52" spans="1:4" ht="11.25" customHeight="1" x14ac:dyDescent="0.2">
      <c r="A52" s="76"/>
      <c r="B52" s="75"/>
      <c r="C52" s="75"/>
      <c r="D52" s="75"/>
    </row>
    <row r="53" spans="1:4" ht="11.25" customHeight="1" x14ac:dyDescent="0.2">
      <c r="A53" s="76"/>
      <c r="B53" s="75"/>
      <c r="C53" s="75"/>
      <c r="D53" s="75"/>
    </row>
    <row r="54" spans="1:4" ht="11.25" customHeight="1" x14ac:dyDescent="0.2">
      <c r="A54" s="76"/>
      <c r="B54" s="75"/>
      <c r="C54" s="75"/>
      <c r="D54" s="75"/>
    </row>
    <row r="55" spans="1:4" ht="11.25" customHeight="1" x14ac:dyDescent="0.2">
      <c r="A55" s="76" t="s">
        <v>85</v>
      </c>
      <c r="B55" s="75"/>
      <c r="C55" s="75"/>
      <c r="D55" s="75"/>
    </row>
    <row r="56" spans="1:4" ht="11.25" customHeight="1" x14ac:dyDescent="0.2">
      <c r="A56" s="77" t="s">
        <v>86</v>
      </c>
      <c r="B56" s="75"/>
      <c r="C56" s="75"/>
      <c r="D56" s="75"/>
    </row>
  </sheetData>
  <mergeCells count="32">
    <mergeCell ref="M37:O37"/>
    <mergeCell ref="A39:E39"/>
    <mergeCell ref="A43:O43"/>
    <mergeCell ref="A44:G44"/>
    <mergeCell ref="I14:I17"/>
    <mergeCell ref="J14:J17"/>
    <mergeCell ref="K14:K17"/>
    <mergeCell ref="L14:L17"/>
    <mergeCell ref="M14:M17"/>
    <mergeCell ref="A36:E36"/>
    <mergeCell ref="F36:L36"/>
    <mergeCell ref="M36:O36"/>
    <mergeCell ref="M39:O39"/>
    <mergeCell ref="M40:O40"/>
    <mergeCell ref="M41:O41"/>
    <mergeCell ref="M38:O38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showGridLines="0" topLeftCell="A12" zoomScaleNormal="100" workbookViewId="0">
      <selection activeCell="A36" sqref="A36"/>
    </sheetView>
  </sheetViews>
  <sheetFormatPr defaultColWidth="9.140625" defaultRowHeight="11.25" customHeight="1" x14ac:dyDescent="0.2"/>
  <cols>
    <col min="1" max="1" width="56.28515625" style="1" customWidth="1"/>
    <col min="2" max="2" width="16.5703125" style="1" customWidth="1"/>
    <col min="3" max="5" width="12.7109375" style="1" customWidth="1"/>
    <col min="6" max="6" width="14.140625" style="1" customWidth="1"/>
    <col min="7" max="7" width="12.7109375" style="1" customWidth="1"/>
    <col min="8" max="8" width="18.85546875" style="1" customWidth="1"/>
    <col min="9" max="9" width="14.140625" style="1" customWidth="1"/>
    <col min="10" max="10" width="15.140625" style="1" customWidth="1"/>
    <col min="11" max="11" width="16.28515625" style="1" customWidth="1"/>
    <col min="12" max="12" width="12" style="1" bestFit="1" customWidth="1"/>
    <col min="13" max="16384" width="9.140625" style="1"/>
  </cols>
  <sheetData>
    <row r="1" spans="1:15" ht="15.75" x14ac:dyDescent="0.25">
      <c r="A1" s="148" t="s">
        <v>69</v>
      </c>
      <c r="B1" s="148"/>
      <c r="C1" s="148"/>
      <c r="D1" s="148"/>
      <c r="E1" s="148"/>
      <c r="F1" s="148"/>
      <c r="G1" s="148"/>
      <c r="H1" s="148"/>
    </row>
    <row r="2" spans="1:15" ht="11.25" customHeight="1" x14ac:dyDescent="0.2">
      <c r="A2" s="147"/>
      <c r="B2" s="147"/>
      <c r="C2" s="147"/>
      <c r="D2" s="147"/>
      <c r="E2" s="147"/>
      <c r="F2" s="147"/>
      <c r="G2" s="147"/>
      <c r="H2" s="147"/>
    </row>
    <row r="3" spans="1:15" ht="11.25" customHeight="1" x14ac:dyDescent="0.2">
      <c r="A3" s="78" t="s">
        <v>87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11.25" customHeight="1" x14ac:dyDescent="0.2">
      <c r="A4" s="78" t="s">
        <v>88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11.25" customHeight="1" x14ac:dyDescent="0.2">
      <c r="A5" s="72" t="s">
        <v>0</v>
      </c>
      <c r="B5" s="72"/>
      <c r="C5" s="72"/>
      <c r="D5" s="72"/>
      <c r="E5" s="72"/>
      <c r="F5" s="72"/>
      <c r="G5" s="72"/>
      <c r="H5" s="72"/>
    </row>
    <row r="6" spans="1:15" ht="11.25" customHeight="1" x14ac:dyDescent="0.2">
      <c r="A6" s="149" t="s">
        <v>45</v>
      </c>
      <c r="B6" s="149"/>
      <c r="C6" s="149"/>
      <c r="D6" s="149"/>
      <c r="E6" s="149"/>
      <c r="F6" s="149"/>
      <c r="G6" s="149"/>
      <c r="H6" s="149"/>
    </row>
    <row r="7" spans="1:15" ht="11.25" customHeight="1" x14ac:dyDescent="0.2">
      <c r="A7" s="147" t="s">
        <v>2</v>
      </c>
      <c r="B7" s="147"/>
      <c r="C7" s="147"/>
      <c r="D7" s="147"/>
      <c r="E7" s="147"/>
      <c r="F7" s="147"/>
      <c r="G7" s="147"/>
      <c r="H7" s="147"/>
    </row>
    <row r="8" spans="1:15" ht="11.25" customHeight="1" x14ac:dyDescent="0.2">
      <c r="A8" s="79" t="s">
        <v>89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1.25" customHeight="1" x14ac:dyDescent="0.2">
      <c r="A9" s="150"/>
      <c r="B9" s="150"/>
      <c r="C9" s="150"/>
      <c r="D9" s="150"/>
      <c r="E9" s="150"/>
      <c r="F9" s="150"/>
      <c r="G9" s="150"/>
      <c r="H9" s="150"/>
    </row>
    <row r="10" spans="1:15" ht="11.25" customHeight="1" x14ac:dyDescent="0.2">
      <c r="A10" s="151" t="s">
        <v>46</v>
      </c>
      <c r="B10" s="151"/>
      <c r="C10" s="147"/>
      <c r="D10" s="64"/>
      <c r="E10" s="64"/>
      <c r="F10" s="64"/>
      <c r="G10" s="64"/>
      <c r="J10" s="4"/>
      <c r="K10" s="4">
        <v>1</v>
      </c>
    </row>
    <row r="11" spans="1:15" ht="15" customHeight="1" x14ac:dyDescent="0.2">
      <c r="A11" s="152" t="s">
        <v>47</v>
      </c>
      <c r="B11" s="154" t="s">
        <v>48</v>
      </c>
      <c r="C11" s="156" t="s">
        <v>49</v>
      </c>
      <c r="D11" s="157"/>
      <c r="E11" s="157"/>
      <c r="F11" s="158"/>
      <c r="G11" s="159" t="s">
        <v>50</v>
      </c>
      <c r="H11" s="163" t="s">
        <v>70</v>
      </c>
      <c r="I11" s="161" t="s">
        <v>51</v>
      </c>
      <c r="J11" s="161" t="s">
        <v>52</v>
      </c>
      <c r="K11" s="154" t="s">
        <v>53</v>
      </c>
    </row>
    <row r="12" spans="1:15" ht="24.95" customHeight="1" x14ac:dyDescent="0.2">
      <c r="A12" s="153"/>
      <c r="B12" s="155"/>
      <c r="C12" s="165" t="s">
        <v>54</v>
      </c>
      <c r="D12" s="165"/>
      <c r="E12" s="154" t="s">
        <v>55</v>
      </c>
      <c r="F12" s="154" t="s">
        <v>56</v>
      </c>
      <c r="G12" s="160"/>
      <c r="H12" s="164"/>
      <c r="I12" s="162"/>
      <c r="J12" s="162"/>
      <c r="K12" s="155"/>
    </row>
    <row r="13" spans="1:15" ht="49.5" customHeight="1" x14ac:dyDescent="0.2">
      <c r="A13" s="153"/>
      <c r="B13" s="155"/>
      <c r="C13" s="65" t="s">
        <v>57</v>
      </c>
      <c r="D13" s="65" t="s">
        <v>58</v>
      </c>
      <c r="E13" s="155"/>
      <c r="F13" s="155"/>
      <c r="G13" s="160"/>
      <c r="H13" s="164"/>
      <c r="I13" s="162"/>
      <c r="J13" s="162"/>
      <c r="K13" s="155"/>
    </row>
    <row r="14" spans="1:15" ht="15.75" customHeight="1" x14ac:dyDescent="0.2">
      <c r="A14" s="153"/>
      <c r="B14" s="66" t="s">
        <v>14</v>
      </c>
      <c r="C14" s="67" t="s">
        <v>15</v>
      </c>
      <c r="D14" s="67" t="s">
        <v>59</v>
      </c>
      <c r="E14" s="14" t="s">
        <v>60</v>
      </c>
      <c r="F14" s="15" t="s">
        <v>61</v>
      </c>
      <c r="G14" s="22" t="s">
        <v>34</v>
      </c>
      <c r="H14" s="19" t="s">
        <v>62</v>
      </c>
      <c r="I14" s="14" t="s">
        <v>63</v>
      </c>
      <c r="J14" s="68"/>
      <c r="K14" s="67" t="s">
        <v>64</v>
      </c>
    </row>
    <row r="15" spans="1:15" ht="11.25" customHeight="1" x14ac:dyDescent="0.2">
      <c r="A15" s="49" t="s">
        <v>65</v>
      </c>
      <c r="B15" s="80">
        <f>SUM(B16)</f>
        <v>541952803.83000004</v>
      </c>
      <c r="C15" s="80">
        <f>SUM(C16)</f>
        <v>5823510.2400000002</v>
      </c>
      <c r="D15" s="80">
        <f t="shared" ref="D15:J15" si="0">SUM(D16)</f>
        <v>122761.81</v>
      </c>
      <c r="E15" s="80">
        <f t="shared" si="0"/>
        <v>29811427.5</v>
      </c>
      <c r="F15" s="80">
        <f t="shared" si="0"/>
        <v>57523902.700000003</v>
      </c>
      <c r="G15" s="80">
        <f t="shared" si="0"/>
        <v>0</v>
      </c>
      <c r="H15" s="82">
        <f>(B15-(C15+D15+E15+F15)-G15)</f>
        <v>448671201.58000004</v>
      </c>
      <c r="I15" s="80">
        <f t="shared" si="0"/>
        <v>80443964.560000002</v>
      </c>
      <c r="J15" s="80">
        <f t="shared" si="0"/>
        <v>0</v>
      </c>
      <c r="K15" s="95">
        <f>H15-I15</f>
        <v>368227237.02000004</v>
      </c>
      <c r="L15"/>
    </row>
    <row r="16" spans="1:15" ht="11.25" customHeight="1" x14ac:dyDescent="0.2">
      <c r="A16" s="87" t="s">
        <v>98</v>
      </c>
      <c r="B16" s="93">
        <v>541952803.83000004</v>
      </c>
      <c r="C16" s="93">
        <v>5823510.2400000002</v>
      </c>
      <c r="D16" s="93">
        <v>122761.81</v>
      </c>
      <c r="E16" s="93">
        <v>29811427.5</v>
      </c>
      <c r="F16" s="93">
        <v>57523902.700000003</v>
      </c>
      <c r="G16" s="93"/>
      <c r="H16" s="94">
        <f t="shared" ref="H16:H27" si="1">(B16-(C16+D16+E16+F16)-G16)</f>
        <v>448671201.58000004</v>
      </c>
      <c r="I16" s="93">
        <v>80443964.560000002</v>
      </c>
      <c r="J16" s="93"/>
      <c r="K16" s="95">
        <f t="shared" ref="K16:K27" si="2">H16-I16</f>
        <v>368227237.02000004</v>
      </c>
    </row>
    <row r="17" spans="1:12" ht="11.25" customHeight="1" x14ac:dyDescent="0.2">
      <c r="A17" s="18" t="s">
        <v>66</v>
      </c>
      <c r="B17" s="81">
        <f t="shared" ref="B17:K17" si="3">SUM(B18:B25)</f>
        <v>259395379.72999996</v>
      </c>
      <c r="C17" s="81">
        <f t="shared" si="3"/>
        <v>20693.45</v>
      </c>
      <c r="D17" s="81">
        <f t="shared" si="3"/>
        <v>36517.379999999997</v>
      </c>
      <c r="E17" s="81">
        <f t="shared" si="3"/>
        <v>2085837.53</v>
      </c>
      <c r="F17" s="81">
        <f t="shared" si="3"/>
        <v>6598733.3000000007</v>
      </c>
      <c r="G17" s="81">
        <f t="shared" si="3"/>
        <v>0</v>
      </c>
      <c r="H17" s="81">
        <f t="shared" si="3"/>
        <v>250653598.06999996</v>
      </c>
      <c r="I17" s="81">
        <f t="shared" si="3"/>
        <v>1522482.77</v>
      </c>
      <c r="J17" s="81">
        <f t="shared" si="3"/>
        <v>0</v>
      </c>
      <c r="K17" s="81">
        <f t="shared" si="3"/>
        <v>249131115.29999995</v>
      </c>
    </row>
    <row r="18" spans="1:12" ht="11.25" customHeight="1" x14ac:dyDescent="0.2">
      <c r="A18" s="55" t="s">
        <v>90</v>
      </c>
      <c r="B18" s="88">
        <f>23021703.12+104311.26+138068720.13</f>
        <v>161194734.50999999</v>
      </c>
      <c r="C18" s="89">
        <v>20693.45</v>
      </c>
      <c r="D18" s="89">
        <f>96.52</f>
        <v>96.52</v>
      </c>
      <c r="E18" s="89"/>
      <c r="F18" s="89">
        <v>148858.76999999999</v>
      </c>
      <c r="G18" s="89"/>
      <c r="H18" s="90">
        <f>(B18-(C18+D18+E18+F18)-G18)</f>
        <v>161025085.76999998</v>
      </c>
      <c r="I18" s="89">
        <v>267075.25</v>
      </c>
      <c r="J18" s="89"/>
      <c r="K18" s="96">
        <f>H18-I18</f>
        <v>160758010.51999998</v>
      </c>
      <c r="L18" s="86"/>
    </row>
    <row r="19" spans="1:12" ht="11.25" customHeight="1" x14ac:dyDescent="0.2">
      <c r="A19" s="55" t="s">
        <v>91</v>
      </c>
      <c r="B19" s="91">
        <v>72615110.019999996</v>
      </c>
      <c r="C19" s="89"/>
      <c r="D19" s="89">
        <v>36420.86</v>
      </c>
      <c r="E19" s="89">
        <v>2085837.53</v>
      </c>
      <c r="F19" s="89">
        <f>713971.51-665.75</f>
        <v>713305.76</v>
      </c>
      <c r="G19" s="89"/>
      <c r="H19" s="92">
        <f t="shared" si="1"/>
        <v>69779545.86999999</v>
      </c>
      <c r="I19" s="89">
        <v>1255104.71</v>
      </c>
      <c r="J19" s="89"/>
      <c r="K19" s="96">
        <f t="shared" si="2"/>
        <v>68524441.159999996</v>
      </c>
      <c r="L19" s="86"/>
    </row>
    <row r="20" spans="1:12" ht="11.25" customHeight="1" x14ac:dyDescent="0.2">
      <c r="A20" s="55" t="s">
        <v>92</v>
      </c>
      <c r="B20" s="91"/>
      <c r="C20" s="89"/>
      <c r="D20" s="89"/>
      <c r="E20" s="89"/>
      <c r="F20" s="89"/>
      <c r="G20" s="89"/>
      <c r="H20" s="92">
        <f t="shared" si="1"/>
        <v>0</v>
      </c>
      <c r="I20" s="89"/>
      <c r="J20" s="89"/>
      <c r="K20" s="96">
        <f t="shared" si="2"/>
        <v>0</v>
      </c>
    </row>
    <row r="21" spans="1:12" ht="11.25" customHeight="1" x14ac:dyDescent="0.2">
      <c r="A21" s="54" t="s">
        <v>93</v>
      </c>
      <c r="B21" s="91">
        <v>10686766.060000001</v>
      </c>
      <c r="C21" s="89"/>
      <c r="D21" s="89"/>
      <c r="E21" s="89"/>
      <c r="F21" s="89">
        <v>24114.560000000001</v>
      </c>
      <c r="G21" s="89"/>
      <c r="H21" s="92">
        <f t="shared" si="1"/>
        <v>10662651.5</v>
      </c>
      <c r="I21" s="89"/>
      <c r="J21" s="89"/>
      <c r="K21" s="96">
        <f t="shared" si="2"/>
        <v>10662651.5</v>
      </c>
    </row>
    <row r="22" spans="1:12" ht="11.25" customHeight="1" x14ac:dyDescent="0.2">
      <c r="A22" s="55" t="s">
        <v>94</v>
      </c>
      <c r="B22" s="91">
        <v>1956760</v>
      </c>
      <c r="C22" s="89"/>
      <c r="D22" s="89"/>
      <c r="E22" s="89"/>
      <c r="F22" s="89"/>
      <c r="G22" s="89"/>
      <c r="H22" s="92">
        <f t="shared" si="1"/>
        <v>1956760</v>
      </c>
      <c r="I22" s="89"/>
      <c r="J22" s="89"/>
      <c r="K22" s="96">
        <f t="shared" si="2"/>
        <v>1956760</v>
      </c>
    </row>
    <row r="23" spans="1:12" ht="11.25" customHeight="1" x14ac:dyDescent="0.2">
      <c r="A23" s="54" t="s">
        <v>95</v>
      </c>
      <c r="B23" s="91">
        <v>6723547.3700000001</v>
      </c>
      <c r="C23" s="89"/>
      <c r="D23" s="89"/>
      <c r="E23" s="89"/>
      <c r="F23" s="89">
        <v>30014.2</v>
      </c>
      <c r="G23" s="89"/>
      <c r="H23" s="92">
        <f t="shared" si="1"/>
        <v>6693533.1699999999</v>
      </c>
      <c r="I23" s="89"/>
      <c r="J23" s="89"/>
      <c r="K23" s="96">
        <f t="shared" si="2"/>
        <v>6693533.1699999999</v>
      </c>
    </row>
    <row r="24" spans="1:12" ht="11.25" customHeight="1" x14ac:dyDescent="0.2">
      <c r="A24" s="54" t="s">
        <v>96</v>
      </c>
      <c r="B24" s="91">
        <v>536324.56999999995</v>
      </c>
      <c r="C24" s="89"/>
      <c r="D24" s="89"/>
      <c r="E24" s="89"/>
      <c r="F24" s="89">
        <v>302.81</v>
      </c>
      <c r="G24" s="89"/>
      <c r="H24" s="92">
        <f t="shared" si="1"/>
        <v>536021.75999999989</v>
      </c>
      <c r="I24" s="89">
        <v>302.81</v>
      </c>
      <c r="J24" s="89"/>
      <c r="K24" s="96">
        <f t="shared" si="2"/>
        <v>535718.94999999984</v>
      </c>
    </row>
    <row r="25" spans="1:12" ht="11.25" customHeight="1" x14ac:dyDescent="0.2">
      <c r="A25" s="23" t="s">
        <v>97</v>
      </c>
      <c r="B25" s="91">
        <v>5682137.2000000002</v>
      </c>
      <c r="C25" s="89"/>
      <c r="D25" s="89"/>
      <c r="E25" s="89"/>
      <c r="F25" s="89">
        <v>5682137.2000000002</v>
      </c>
      <c r="G25" s="89"/>
      <c r="H25" s="92">
        <f t="shared" ref="H25" si="4">(B25-(C25+D25+E25+F25)-G25)</f>
        <v>0</v>
      </c>
      <c r="I25" s="89"/>
      <c r="J25" s="89"/>
      <c r="K25" s="96">
        <f t="shared" ref="K25" si="5">H25-I25</f>
        <v>0</v>
      </c>
    </row>
    <row r="26" spans="1:12" ht="11.25" customHeight="1" x14ac:dyDescent="0.2">
      <c r="A26" s="23"/>
      <c r="B26" s="16"/>
      <c r="C26" s="20"/>
      <c r="D26" s="20"/>
      <c r="E26" s="20"/>
      <c r="F26" s="20"/>
      <c r="G26" s="20"/>
      <c r="H26" s="17"/>
      <c r="I26" s="20"/>
      <c r="J26" s="20"/>
      <c r="K26" s="97">
        <f t="shared" si="2"/>
        <v>0</v>
      </c>
    </row>
    <row r="27" spans="1:12" s="2" customFormat="1" ht="11.25" customHeight="1" x14ac:dyDescent="0.15">
      <c r="A27" s="21" t="s">
        <v>67</v>
      </c>
      <c r="B27" s="83">
        <f>B15+B17</f>
        <v>801348183.55999994</v>
      </c>
      <c r="C27" s="83">
        <f>C15+C17</f>
        <v>5844203.6900000004</v>
      </c>
      <c r="D27" s="83">
        <f t="shared" ref="D27:G27" si="6">D15+D17</f>
        <v>159279.19</v>
      </c>
      <c r="E27" s="83">
        <f t="shared" si="6"/>
        <v>31897265.030000001</v>
      </c>
      <c r="F27" s="83">
        <f>F15+F17</f>
        <v>64122636</v>
      </c>
      <c r="G27" s="83">
        <f t="shared" si="6"/>
        <v>0</v>
      </c>
      <c r="H27" s="84">
        <f t="shared" si="1"/>
        <v>699324799.64999998</v>
      </c>
      <c r="I27" s="83">
        <f t="shared" ref="I27:J27" si="7">I15+I17</f>
        <v>81966447.329999998</v>
      </c>
      <c r="J27" s="83">
        <f t="shared" si="7"/>
        <v>0</v>
      </c>
      <c r="K27" s="85">
        <f t="shared" si="2"/>
        <v>617358352.31999993</v>
      </c>
    </row>
    <row r="28" spans="1:12" ht="11.25" customHeight="1" x14ac:dyDescent="0.2">
      <c r="A28" s="12" t="s">
        <v>99</v>
      </c>
      <c r="D28" s="64"/>
      <c r="E28" s="64"/>
      <c r="F28" s="64"/>
      <c r="G28" s="64"/>
      <c r="H28" s="64"/>
    </row>
    <row r="29" spans="1:12" ht="11.25" customHeight="1" x14ac:dyDescent="0.2">
      <c r="A29" s="147" t="s">
        <v>33</v>
      </c>
      <c r="B29" s="147"/>
      <c r="C29" s="147"/>
      <c r="D29" s="64"/>
      <c r="E29" s="100"/>
      <c r="F29" s="100"/>
      <c r="G29" s="64"/>
      <c r="H29" s="64"/>
      <c r="K29" s="86"/>
    </row>
    <row r="30" spans="1:12" ht="11.25" customHeight="1" x14ac:dyDescent="0.2">
      <c r="A30" s="10" t="s">
        <v>68</v>
      </c>
      <c r="B30" s="10"/>
      <c r="C30" s="10"/>
      <c r="E30" s="101"/>
      <c r="F30" s="99"/>
      <c r="K30" s="99"/>
    </row>
    <row r="31" spans="1:12" ht="11.25" customHeight="1" x14ac:dyDescent="0.2">
      <c r="A31" s="7"/>
      <c r="B31" s="5"/>
      <c r="C31" s="7"/>
      <c r="D31" s="7"/>
      <c r="E31" s="7"/>
      <c r="F31" s="7"/>
      <c r="G31" s="7"/>
    </row>
    <row r="32" spans="1:12" ht="11.25" customHeight="1" x14ac:dyDescent="0.2">
      <c r="A32" s="3"/>
      <c r="B32" s="6"/>
      <c r="C32" s="3"/>
      <c r="D32" s="3"/>
      <c r="E32" s="3"/>
      <c r="F32" s="3"/>
      <c r="G32" s="3"/>
    </row>
    <row r="33" spans="1:3" ht="11.25" customHeight="1" x14ac:dyDescent="0.2">
      <c r="A33" s="3"/>
      <c r="C33" s="101"/>
    </row>
    <row r="34" spans="1:3" ht="11.25" customHeight="1" x14ac:dyDescent="0.2">
      <c r="A34" s="3"/>
      <c r="C34" s="99"/>
    </row>
    <row r="35" spans="1:3" ht="11.25" customHeight="1" x14ac:dyDescent="0.2">
      <c r="A35" s="74" t="s">
        <v>102</v>
      </c>
      <c r="B35" s="75"/>
      <c r="C35" s="75"/>
    </row>
    <row r="36" spans="1:3" ht="11.25" customHeight="1" x14ac:dyDescent="0.2">
      <c r="A36" s="74" t="s">
        <v>100</v>
      </c>
      <c r="B36" s="75"/>
      <c r="C36" s="75"/>
    </row>
    <row r="37" spans="1:3" ht="11.25" customHeight="1" x14ac:dyDescent="0.2">
      <c r="A37" s="76"/>
      <c r="B37" s="75"/>
      <c r="C37" s="75"/>
    </row>
    <row r="38" spans="1:3" ht="11.25" customHeight="1" x14ac:dyDescent="0.2">
      <c r="A38" s="76"/>
      <c r="B38" s="75"/>
      <c r="C38" s="75"/>
    </row>
    <row r="39" spans="1:3" ht="11.25" customHeight="1" x14ac:dyDescent="0.2">
      <c r="A39" s="76"/>
      <c r="B39" s="75"/>
      <c r="C39" s="75"/>
    </row>
    <row r="40" spans="1:3" ht="11.25" customHeight="1" x14ac:dyDescent="0.2">
      <c r="A40" s="76"/>
      <c r="B40" s="75"/>
      <c r="C40" s="75"/>
    </row>
    <row r="41" spans="1:3" ht="11.25" customHeight="1" x14ac:dyDescent="0.2">
      <c r="A41" s="76" t="s">
        <v>85</v>
      </c>
      <c r="B41" s="75"/>
      <c r="C41" s="75"/>
    </row>
    <row r="42" spans="1:3" ht="11.25" customHeight="1" x14ac:dyDescent="0.2">
      <c r="A42" s="77" t="s">
        <v>86</v>
      </c>
      <c r="B42" s="75"/>
      <c r="C42" s="75"/>
    </row>
  </sheetData>
  <mergeCells count="18">
    <mergeCell ref="A29:C29"/>
    <mergeCell ref="I11:I13"/>
    <mergeCell ref="J11:J13"/>
    <mergeCell ref="H11:H13"/>
    <mergeCell ref="K11:K13"/>
    <mergeCell ref="C12:D12"/>
    <mergeCell ref="E12:E13"/>
    <mergeCell ref="F12:F13"/>
    <mergeCell ref="A10:C10"/>
    <mergeCell ref="A11:A14"/>
    <mergeCell ref="B11:B13"/>
    <mergeCell ref="C11:F11"/>
    <mergeCell ref="G11:G13"/>
    <mergeCell ref="A7:H7"/>
    <mergeCell ref="A1:H1"/>
    <mergeCell ref="A2:H2"/>
    <mergeCell ref="A6:H6"/>
    <mergeCell ref="A9:H9"/>
  </mergeCells>
  <pageMargins left="0.39370078740157483" right="0.39370078740157483" top="0.98425196850393704" bottom="0.98425196850393704" header="0" footer="0.1968503937007874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topLeftCell="A4" zoomScaleNormal="100" workbookViewId="0">
      <selection activeCell="A29" sqref="A29"/>
    </sheetView>
  </sheetViews>
  <sheetFormatPr defaultColWidth="9.140625" defaultRowHeight="12.75" x14ac:dyDescent="0.2"/>
  <cols>
    <col min="1" max="1" width="50.28515625" style="13" customWidth="1"/>
    <col min="2" max="2" width="24.140625" style="13" customWidth="1"/>
    <col min="3" max="3" width="35.140625" style="13" customWidth="1"/>
    <col min="4" max="16384" width="9.140625" style="13"/>
  </cols>
  <sheetData>
    <row r="1" spans="1:15" ht="15.75" x14ac:dyDescent="0.25">
      <c r="A1" s="8" t="s">
        <v>84</v>
      </c>
      <c r="B1" s="10"/>
      <c r="C1" s="10"/>
    </row>
    <row r="2" spans="1:15" x14ac:dyDescent="0.2">
      <c r="A2" s="9"/>
      <c r="B2" s="10"/>
      <c r="C2" s="10"/>
    </row>
    <row r="3" spans="1:15" x14ac:dyDescent="0.2">
      <c r="A3" s="147" t="s">
        <v>87</v>
      </c>
      <c r="B3" s="147"/>
      <c r="C3" s="147"/>
    </row>
    <row r="4" spans="1:15" x14ac:dyDescent="0.2">
      <c r="A4" s="110" t="s">
        <v>88</v>
      </c>
      <c r="B4" s="110"/>
      <c r="C4" s="110"/>
    </row>
    <row r="5" spans="1:15" x14ac:dyDescent="0.2">
      <c r="A5" s="110" t="s">
        <v>0</v>
      </c>
      <c r="B5" s="110"/>
      <c r="C5" s="110"/>
    </row>
    <row r="6" spans="1:15" x14ac:dyDescent="0.2">
      <c r="A6" s="112" t="s">
        <v>71</v>
      </c>
      <c r="B6" s="112"/>
      <c r="C6" s="112"/>
    </row>
    <row r="7" spans="1:15" x14ac:dyDescent="0.2">
      <c r="A7" s="110" t="s">
        <v>2</v>
      </c>
      <c r="B7" s="110"/>
      <c r="C7" s="110"/>
    </row>
    <row r="8" spans="1:15" x14ac:dyDescent="0.2">
      <c r="A8" s="110" t="s">
        <v>89</v>
      </c>
      <c r="B8" s="110"/>
      <c r="C8" s="110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x14ac:dyDescent="0.2">
      <c r="A9" s="73"/>
      <c r="B9" s="73"/>
      <c r="C9" s="73"/>
    </row>
    <row r="10" spans="1:15" x14ac:dyDescent="0.2">
      <c r="A10" s="10" t="s">
        <v>72</v>
      </c>
      <c r="B10" s="10"/>
      <c r="C10" s="50">
        <v>1</v>
      </c>
    </row>
    <row r="11" spans="1:15" x14ac:dyDescent="0.2">
      <c r="A11" s="70" t="s">
        <v>73</v>
      </c>
      <c r="B11" s="135" t="s">
        <v>81</v>
      </c>
      <c r="C11" s="136"/>
    </row>
    <row r="12" spans="1:15" x14ac:dyDescent="0.2">
      <c r="A12" s="59" t="s">
        <v>82</v>
      </c>
      <c r="B12" s="58"/>
      <c r="C12" s="51">
        <f>'Anexo 1 Pessoal União'!L37</f>
        <v>1062519048000</v>
      </c>
    </row>
    <row r="13" spans="1:15" x14ac:dyDescent="0.2">
      <c r="A13" s="10"/>
      <c r="B13" s="10"/>
      <c r="C13" s="50"/>
    </row>
    <row r="14" spans="1:15" x14ac:dyDescent="0.2">
      <c r="A14" s="71" t="s">
        <v>6</v>
      </c>
      <c r="B14" s="69" t="s">
        <v>29</v>
      </c>
      <c r="C14" s="69" t="s">
        <v>83</v>
      </c>
    </row>
    <row r="15" spans="1:15" x14ac:dyDescent="0.2">
      <c r="A15" s="52" t="s">
        <v>74</v>
      </c>
      <c r="B15" s="107">
        <f>'Anexo 1 Pessoal União'!L38</f>
        <v>3319417632.4099998</v>
      </c>
      <c r="C15" s="106">
        <f>B15/C12</f>
        <v>3.124101764253736E-3</v>
      </c>
    </row>
    <row r="16" spans="1:15" x14ac:dyDescent="0.2">
      <c r="A16" s="52" t="s">
        <v>75</v>
      </c>
      <c r="B16" s="108">
        <f>'Anexo 1 Pessoal União'!L39</f>
        <v>9137663812.7999992</v>
      </c>
      <c r="C16" s="103">
        <v>8.6E-3</v>
      </c>
    </row>
    <row r="17" spans="1:3" x14ac:dyDescent="0.2">
      <c r="A17" s="52" t="s">
        <v>76</v>
      </c>
      <c r="B17" s="108">
        <f>'Anexo 1 Pessoal União'!L40</f>
        <v>8680780622.1599998</v>
      </c>
      <c r="C17" s="103">
        <v>8.1700000000000002E-3</v>
      </c>
    </row>
    <row r="18" spans="1:3" x14ac:dyDescent="0.2">
      <c r="A18" s="53" t="s">
        <v>77</v>
      </c>
      <c r="B18" s="109">
        <f>'Anexo 1 Pessoal União'!L41</f>
        <v>8223897431.5200005</v>
      </c>
      <c r="C18" s="104">
        <v>7.7400000000000004E-3</v>
      </c>
    </row>
    <row r="19" spans="1:3" x14ac:dyDescent="0.2">
      <c r="A19" s="10"/>
      <c r="B19" s="10"/>
      <c r="C19" s="10"/>
    </row>
    <row r="20" spans="1:3" ht="12.75" customHeight="1" x14ac:dyDescent="0.2">
      <c r="A20" s="166" t="s">
        <v>78</v>
      </c>
      <c r="B20" s="154" t="s">
        <v>51</v>
      </c>
      <c r="C20" s="161" t="s">
        <v>53</v>
      </c>
    </row>
    <row r="21" spans="1:3" ht="16.5" customHeight="1" x14ac:dyDescent="0.2">
      <c r="A21" s="167"/>
      <c r="B21" s="168"/>
      <c r="C21" s="169" t="s">
        <v>79</v>
      </c>
    </row>
    <row r="22" spans="1:3" x14ac:dyDescent="0.2">
      <c r="A22" s="60" t="s">
        <v>80</v>
      </c>
      <c r="B22" s="98">
        <f>'Anexo 5 - Dispon. e RP UNIÃO'!I27</f>
        <v>81966447.329999998</v>
      </c>
      <c r="C22" s="98">
        <f>'Anexo 5 - Dispon. e RP UNIÃO'!K27</f>
        <v>617358352.31999993</v>
      </c>
    </row>
    <row r="23" spans="1:3" x14ac:dyDescent="0.2">
      <c r="A23" s="12" t="s">
        <v>99</v>
      </c>
      <c r="B23" s="12"/>
      <c r="C23" s="12"/>
    </row>
    <row r="28" spans="1:3" x14ac:dyDescent="0.2">
      <c r="A28" s="74" t="s">
        <v>103</v>
      </c>
      <c r="B28" s="75"/>
    </row>
    <row r="29" spans="1:3" x14ac:dyDescent="0.2">
      <c r="A29" s="74" t="s">
        <v>100</v>
      </c>
      <c r="B29" s="75"/>
    </row>
    <row r="30" spans="1:3" x14ac:dyDescent="0.2">
      <c r="A30" s="76"/>
      <c r="B30" s="75"/>
    </row>
    <row r="31" spans="1:3" x14ac:dyDescent="0.2">
      <c r="A31" s="76"/>
      <c r="B31" s="75"/>
    </row>
    <row r="32" spans="1:3" x14ac:dyDescent="0.2">
      <c r="A32" s="76"/>
      <c r="B32" s="75"/>
    </row>
    <row r="33" spans="1:2" x14ac:dyDescent="0.2">
      <c r="A33" s="76"/>
      <c r="B33" s="75"/>
    </row>
    <row r="34" spans="1:2" x14ac:dyDescent="0.2">
      <c r="A34" s="76" t="s">
        <v>85</v>
      </c>
      <c r="B34" s="75"/>
    </row>
    <row r="35" spans="1:2" x14ac:dyDescent="0.2">
      <c r="A35" s="77" t="s">
        <v>86</v>
      </c>
      <c r="B35" s="75"/>
    </row>
  </sheetData>
  <mergeCells count="10">
    <mergeCell ref="B11:C11"/>
    <mergeCell ref="A20:A21"/>
    <mergeCell ref="B20:B21"/>
    <mergeCell ref="C20:C21"/>
    <mergeCell ref="A3:C3"/>
    <mergeCell ref="A4:C4"/>
    <mergeCell ref="A5:C5"/>
    <mergeCell ref="A6:C6"/>
    <mergeCell ref="A7:C7"/>
    <mergeCell ref="A8:C8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2" ma:contentTypeDescription="Crie um novo documento." ma:contentTypeScope="" ma:versionID="c62f4917ff97fce17cee32404cae2b2e">
  <xsd:schema xmlns:xsd="http://www.w3.org/2001/XMLSchema" xmlns:xs="http://www.w3.org/2001/XMLSchema" xmlns:p="http://schemas.microsoft.com/office/2006/metadata/properties" xmlns:ns2="1ca401c1-359b-43fb-bc8b-6557217cd56d" targetNamespace="http://schemas.microsoft.com/office/2006/metadata/properties" ma:root="true" ma:fieldsID="71461d7650397199374c3463acd26ae7" ns2:_="">
    <xsd:import namespace="1ca401c1-359b-43fb-bc8b-6557217cd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13AE6-56D1-4181-B264-E21760BCA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EFFDE-6351-4CAE-9E10-E6B4ACAAE58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ca401c1-359b-43fb-bc8b-6557217cd56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Pessoal União</vt:lpstr>
      <vt:lpstr>Anexo 5 - Dispon. e RP UNIÃO</vt:lpstr>
      <vt:lpstr>Anexo 6 - Simpl. Outros Poderes</vt:lpstr>
      <vt:lpstr>'Anexo 5 - Dispon. e RP UNIÃO'!Print_Area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Cecilia Maria de Oliveira Guimarães</cp:lastModifiedBy>
  <cp:revision/>
  <cp:lastPrinted>2022-01-21T14:45:23Z</cp:lastPrinted>
  <dcterms:created xsi:type="dcterms:W3CDTF">2001-09-06T15:18:59Z</dcterms:created>
  <dcterms:modified xsi:type="dcterms:W3CDTF">2022-01-21T14:56:21Z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