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12000" yWindow="-15" windowWidth="12045" windowHeight="10095" tabRatio="558" firstSheet="1" activeTab="1"/>
  </bookViews>
  <sheets>
    <sheet name="Anexo I - Pessoal U, E, DF e M" sheetId="39" r:id="rId1"/>
    <sheet name="Anexo V - Disponibilidade" sheetId="16" r:id="rId2"/>
    <sheet name="Anexo VI - RP" sheetId="23" r:id="rId3"/>
    <sheet name="Anexo VII - Simplificado" sheetId="30" r:id="rId4"/>
  </sheets>
  <definedNames>
    <definedName name="_xlnm.Print_Area" localSheetId="1">'Anexo V - Disponibilidade'!$A$6:$D$61</definedName>
    <definedName name="_xlnm.Print_Area" localSheetId="2">'Anexo VI - RP'!$A$3:$G$62</definedName>
    <definedName name="_xlnm.Print_Area" localSheetId="3">'Anexo VII - Simplificado'!$A$4:$C$64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3">#REF!,#REF!</definedName>
    <definedName name="Planilha_1ÁreaTotal">#REF!,#REF!</definedName>
    <definedName name="Planilha_1CabGráfico" localSheetId="3">#REF!</definedName>
    <definedName name="Planilha_1CabGráfico">#REF!</definedName>
    <definedName name="Planilha_1TítCols" localSheetId="3">#REF!,#REF!</definedName>
    <definedName name="Planilha_1TítCols">#REF!,#REF!</definedName>
    <definedName name="Planilha_1TítLins" localSheetId="3">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23" i="39"/>
  <c r="D33" i="16" l="1"/>
  <c r="B31" l="1"/>
  <c r="C416"/>
  <c r="C363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E33" i="23"/>
  <c r="E30"/>
  <c r="D30"/>
  <c r="B35" i="16"/>
  <c r="B32"/>
  <c r="G23" i="39"/>
  <c r="G27"/>
  <c r="F28"/>
  <c r="F27"/>
  <c r="F25"/>
  <c r="F22" l="1"/>
  <c r="F24"/>
  <c r="F21"/>
  <c r="D35" i="16" l="1"/>
  <c r="F33" i="23" s="1"/>
  <c r="B40" i="16"/>
  <c r="C29"/>
  <c r="B29"/>
  <c r="C40"/>
  <c r="G20" i="39"/>
  <c r="D38" i="16"/>
  <c r="F36" i="23" s="1"/>
  <c r="D31" i="16"/>
  <c r="F30" i="23" s="1"/>
  <c r="D28" i="16"/>
  <c r="F27" i="23" s="1"/>
  <c r="D27" i="16"/>
  <c r="F26" i="23" s="1"/>
  <c r="D38"/>
  <c r="B38"/>
  <c r="F37" i="39"/>
  <c r="F36"/>
  <c r="F35"/>
  <c r="G24"/>
  <c r="F28" i="23" l="1"/>
  <c r="B41" i="16"/>
  <c r="G29" i="39"/>
  <c r="D29" i="16"/>
  <c r="C41"/>
  <c r="F20" i="39"/>
  <c r="F29" s="1"/>
  <c r="F30" l="1"/>
  <c r="F34" s="1"/>
  <c r="C38" i="23"/>
  <c r="D39" i="16"/>
  <c r="F37" i="23" s="1"/>
  <c r="D32" i="16"/>
  <c r="F31" i="23" s="1"/>
  <c r="D34" i="16"/>
  <c r="F32" i="23" s="1"/>
  <c r="D36" i="16"/>
  <c r="F34" i="23" s="1"/>
  <c r="D37" i="16"/>
  <c r="F35" i="23" s="1"/>
  <c r="E38"/>
  <c r="G38"/>
  <c r="G39" s="1"/>
  <c r="C28"/>
  <c r="D28"/>
  <c r="D39" s="1"/>
  <c r="E28"/>
  <c r="G28"/>
  <c r="B28"/>
  <c r="B39" s="1"/>
  <c r="F38" l="1"/>
  <c r="F39" s="1"/>
  <c r="C45" i="30" s="1"/>
  <c r="D40" i="16"/>
  <c r="C39" i="23"/>
  <c r="E39"/>
  <c r="B45" i="30" s="1"/>
  <c r="D41" i="16" l="1"/>
</calcChain>
</file>

<file path=xl/sharedStrings.xml><?xml version="1.0" encoding="utf-8"?>
<sst xmlns="http://schemas.openxmlformats.org/spreadsheetml/2006/main" count="1024" uniqueCount="294">
  <si>
    <t>RELATÓRIO DE GESTÃO FISCAL</t>
  </si>
  <si>
    <t>OPERAÇÕES DE CRÉDITO</t>
  </si>
  <si>
    <t>VALOR</t>
  </si>
  <si>
    <t>DEMONSTRATIVO DA DISPONIBILIDADE DE CAIXA</t>
  </si>
  <si>
    <t>ORÇAMENTOS FISCAL E DA SEGURIDADE SOCIAL</t>
  </si>
  <si>
    <t>RESTOS A PAGAR</t>
  </si>
  <si>
    <t>DEMONSTRATIVO DOS RESTOS A PAGAR</t>
  </si>
  <si>
    <t>OBRIGAÇÕES FINANCEIRAS</t>
  </si>
  <si>
    <t>% SOBRE A RCL</t>
  </si>
  <si>
    <t>Dívida Consolidada Líquida</t>
  </si>
  <si>
    <t xml:space="preserve">DEMONSTRATIVO DA DESPESA COM PESSOAL </t>
  </si>
  <si>
    <t>Do Exercício</t>
  </si>
  <si>
    <t>Limite Definido por Resolução do Senado Federal</t>
  </si>
  <si>
    <t>DESPESA COM PESSOAL</t>
  </si>
  <si>
    <t>GARANTIAS DE VALORES</t>
  </si>
  <si>
    <t>Operações de Crédito Internas e Externas</t>
  </si>
  <si>
    <t>Operações de Crédito por Antecipação da Receita</t>
  </si>
  <si>
    <t xml:space="preserve"> LRF, art. 48 - Anexo VII</t>
  </si>
  <si>
    <t>Limite Definido pelo Senado Federal para Operações de Crédito por Antecipação da Receita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</si>
  <si>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</si>
  <si>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</si>
  <si>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</si>
  <si>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</si>
  <si>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EM RESTOS A PAGAR NÃO PROCESSADOS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</si>
  <si>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</si>
  <si>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</si>
  <si>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</si>
  <si>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</si>
  <si>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</si>
  <si>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</si>
  <si>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>(a)</t>
  </si>
  <si>
    <t>(b)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</si>
  <si>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</si>
  <si>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</si>
  <si>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</si>
  <si>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</si>
  <si>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</si>
  <si>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Anteriores</t>
  </si>
  <si>
    <t>Empenhados e Não Liquidados</t>
  </si>
  <si>
    <t>Despesa Total com Pessoal - DTP</t>
  </si>
  <si>
    <t>DESPESAS NÃO COMPUTADAS (§ 1º do art. 19 da LRF) (II)</t>
  </si>
  <si>
    <t>Limite Definido pelo Senado Federal para Operações de Crédito Externas e Internas</t>
  </si>
  <si>
    <t>Tabela 7 - Demonstrativo Simplificado do Relatório de Gestão Fiscal</t>
  </si>
  <si>
    <t>DEMONSTRATIVO SIMPLIFICADO DO RELATÓRIO DE GESTÃO FISCAL</t>
  </si>
  <si>
    <t xml:space="preserve">DÍVIDA CONSOLIDADA </t>
  </si>
  <si>
    <t>Tabela 5 – Demonstrativo da Disponibilidade de Caixa</t>
  </si>
  <si>
    <t xml:space="preserve"> RGF – ANEXO V (LRF, art. 55, Inciso III, alínea "a")</t>
  </si>
  <si>
    <t>DESTINAÇÃO DE RECURSOS</t>
  </si>
  <si>
    <t xml:space="preserve">DISPONIBILIDADE DE CAIXA </t>
  </si>
  <si>
    <t>BRUTA</t>
  </si>
  <si>
    <t xml:space="preserve">DISPONIBILIDADE </t>
  </si>
  <si>
    <t xml:space="preserve">DE CAIXA </t>
  </si>
  <si>
    <t>LÍQUIDA</t>
  </si>
  <si>
    <t>(c) = (a – b)</t>
  </si>
  <si>
    <t>TOTAL DOS RECURSOS VINCULADOS (I)</t>
  </si>
  <si>
    <t>TOTAL DOS RECURSOS NÃO VINCULADOS (II)</t>
  </si>
  <si>
    <t>TOTAL (III) = (I + II)</t>
  </si>
  <si>
    <t>REGIME PRÓPRIO DE PREVIDÊNCIA</t>
  </si>
  <si>
    <r>
      <t>DOS SERVIDORES</t>
    </r>
    <r>
      <rPr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</si>
  <si>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</si>
  <si>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6 – Demonstrativo dos Restos a Pagar</t>
  </si>
  <si>
    <t xml:space="preserve">RGF – ANEXO VI (LRF, art. 55, inciso III, alínea "b") 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</si>
  <si>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</si>
  <si>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</si>
  <si>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</si>
  <si>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 xml:space="preserve">De Exercícios </t>
  </si>
  <si>
    <t>De Exercícios Anteriores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</si>
  <si>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</si>
  <si>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Total das Garantias Concedidas</t>
  </si>
  <si>
    <t>Valor Total</t>
  </si>
  <si>
    <t>INSCRIÇÃO EM RESTOS A PAGAR NÃO PROCESSADOS DO EXERCÍCIO</t>
  </si>
  <si>
    <t>RGF/Tabela 1.2 - Demonstrativo da Despesa com Pessoal</t>
  </si>
  <si>
    <t>GOVERNO FEDERAL - PODER LEGISLATIVO</t>
  </si>
  <si>
    <t>SENADO FEDERAL</t>
  </si>
  <si>
    <t>LIMITE MÁXIMO (incisos I, II e III, art. 20 da LRF) - &lt;0,86%&gt;</t>
  </si>
  <si>
    <t>Fonte 00 - Recursos Ordinários</t>
  </si>
  <si>
    <t>Fonte 48 - Operações de Crédito Externas - Em Moeda</t>
  </si>
  <si>
    <t>Fonte 50 - Recursos Não-Financeiros Diretam. Arrecadados</t>
  </si>
  <si>
    <t>Fonte 56 - Contribuição Plano Seguridade Social Servidor</t>
  </si>
  <si>
    <t>Fonte 69 - Contrib. Patronal p/Plano de Segurid.Soc.Serv.</t>
  </si>
  <si>
    <t>Limite Máximo (incisos I, II e III, art. 20 da LRF) - &lt;0,86%&gt;</t>
  </si>
  <si>
    <t>Limite Prudencial  (parágrafo único, art. 22 da LRF) - &lt;0,82%&gt;</t>
  </si>
  <si>
    <t>Fonte 56 - Contrib. Ao Plano de Seguridade Social do Servidor</t>
  </si>
  <si>
    <t>Fonte 48 - Operações de Crédito Externas - Em moeda</t>
  </si>
  <si>
    <t>Fonte 51 - Contrib. Social s/ Lucro das Pessoas Jurídicas</t>
  </si>
  <si>
    <t>Fonte 53 - Contrib. p/ Refinanciamento da Seguridade Social</t>
  </si>
  <si>
    <t>Fonte Não Cadastrada (Garantias Contratuais - Cauções)</t>
  </si>
  <si>
    <t>Fonte 51 - Contrib.Social s/Lucro das Pessoas Jurídicas</t>
  </si>
  <si>
    <t>Fonte 53 - Contrib.p/ Financiamento da Seguridade Social</t>
  </si>
  <si>
    <t>-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</si>
  <si>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</si>
  <si>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</si>
  <si>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</si>
  <si>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</si>
  <si>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Decorrentes de Decisão Judicial de período anterior ao da apuração</t>
  </si>
  <si>
    <t>Despesas de Exercícios Anteriores de período anterior ao da apuração</t>
  </si>
  <si>
    <t>LIMITE PRUDENCIAL (parágrafo único, art. 22 da LRF) - &lt;0,817%&gt;</t>
  </si>
  <si>
    <t>LIMITE DE ALERTA (inciso II do § 1º do art. 59 da LRF) - &lt;0,774%&gt;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</si>
  <si>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</si>
  <si>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</si>
  <si>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</si>
  <si>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</si>
  <si>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</si>
  <si>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 xml:space="preserve">           por força do art.35, inciso II da Lei 4.320/64.</t>
  </si>
  <si>
    <t>Diretor-Geral</t>
  </si>
  <si>
    <t>Fonte 43 - Refinanciamento da Dívida Pública Mobiliária Federal</t>
  </si>
  <si>
    <t>Fonte 90 - Recursos Diversos</t>
  </si>
  <si>
    <t>JANEIRO A DEZEMBRO DE 2014</t>
  </si>
  <si>
    <t>LUIZ FERNANDO BANDEIRA DE MELLO FILHO</t>
  </si>
  <si>
    <t xml:space="preserve">                                Diretora da Secretaria de Finanças, Orçamento e Contabilidade                                    Diretor da Secretaria de Controle Interno</t>
  </si>
  <si>
    <t xml:space="preserve">                       Diretora da Secretaria de Finanças, Orçamento e Contabilidade                                       Diretor da Secretaria de Controle Interno</t>
  </si>
  <si>
    <t>Fonte 44 - Títulos de Responsabilidade do Tesouro Nacional</t>
  </si>
  <si>
    <t xml:space="preserve"> </t>
  </si>
  <si>
    <t>2012NE00138358</t>
  </si>
  <si>
    <t>2012NE00138580</t>
  </si>
  <si>
    <t>2012NE00147180</t>
  </si>
  <si>
    <t>2012NE00155980</t>
  </si>
  <si>
    <t>2012NE00156580</t>
  </si>
  <si>
    <t>2012NE00159301</t>
  </si>
  <si>
    <t>2012NE00159758</t>
  </si>
  <si>
    <t>2012NE00165001</t>
  </si>
  <si>
    <t>2012NE00173458</t>
  </si>
  <si>
    <t>2012NE00196604</t>
  </si>
  <si>
    <t>2012NE00198948</t>
  </si>
  <si>
    <t>2012NE00199050</t>
  </si>
  <si>
    <t>2012NE00200108</t>
  </si>
  <si>
    <t>2012NE00200401</t>
  </si>
  <si>
    <t>2012NE00211848</t>
  </si>
  <si>
    <t>2012NE00212448</t>
  </si>
  <si>
    <t>2012NE00217639</t>
  </si>
  <si>
    <t>2012NE00220420</t>
  </si>
  <si>
    <t>2012NE00225910</t>
  </si>
  <si>
    <t>2012NE00228016</t>
  </si>
  <si>
    <t>2012NE00228124</t>
  </si>
  <si>
    <t>2012NE00228409</t>
  </si>
  <si>
    <t>2012NE00235743</t>
  </si>
  <si>
    <t>2012NE00237516</t>
  </si>
  <si>
    <t>2012NE00240433</t>
  </si>
  <si>
    <t>2012NE00246001</t>
  </si>
  <si>
    <t>2012NE00254202</t>
  </si>
  <si>
    <t>2012NE00254347</t>
  </si>
  <si>
    <t>2012NE00259847</t>
  </si>
  <si>
    <t>2012NE00261046</t>
  </si>
  <si>
    <t>2012NE00266458</t>
  </si>
  <si>
    <t>2012NE00267310</t>
  </si>
  <si>
    <t>2012NE00268950</t>
  </si>
  <si>
    <t>2012NE00272951</t>
  </si>
  <si>
    <t>2012NE00273858</t>
  </si>
  <si>
    <t>2012NE00285518</t>
  </si>
  <si>
    <t>2012NE00289850</t>
  </si>
  <si>
    <t>2012NE00292142</t>
  </si>
  <si>
    <t>2012NE00295758</t>
  </si>
  <si>
    <t>2012NE00297607</t>
  </si>
  <si>
    <t>2012NE00303020</t>
  </si>
  <si>
    <t>2012NE00306901</t>
  </si>
  <si>
    <t>2012NE00306926</t>
  </si>
  <si>
    <t>2012NE00309208</t>
  </si>
  <si>
    <t>2012NE00309511</t>
  </si>
  <si>
    <t>2012NE00310625</t>
  </si>
  <si>
    <t>2012NE00311239</t>
  </si>
  <si>
    <t>2012NE00311339</t>
  </si>
  <si>
    <t>2012NE00312450</t>
  </si>
  <si>
    <t>2012NE00327630</t>
  </si>
  <si>
    <t>2012NE00328018</t>
  </si>
  <si>
    <t>2012NE00328543</t>
  </si>
  <si>
    <t>2012NE00328643</t>
  </si>
  <si>
    <t>2012NE00328902</t>
  </si>
  <si>
    <t>2012NE00329901</t>
  </si>
  <si>
    <t>2012NE00337450</t>
  </si>
  <si>
    <t>2012NE00337597</t>
  </si>
  <si>
    <t>2012NE00338501</t>
  </si>
  <si>
    <t>2012NE00341850</t>
  </si>
  <si>
    <t>2012NE00343950</t>
  </si>
  <si>
    <t>2012NE00344558</t>
  </si>
  <si>
    <t>2012NE00344858</t>
  </si>
  <si>
    <t>2012NE00345158</t>
  </si>
  <si>
    <t>2012NE00348916</t>
  </si>
  <si>
    <t>2012NE00349848</t>
  </si>
  <si>
    <t>2012NE00354244</t>
  </si>
  <si>
    <t>2012NE00355901</t>
  </si>
  <si>
    <t>2012NE00363301</t>
  </si>
  <si>
    <t>2012NE00365643</t>
  </si>
  <si>
    <t>2012NE00365722</t>
  </si>
  <si>
    <t>2012NE00379730</t>
  </si>
  <si>
    <t>2012NE00379818</t>
  </si>
  <si>
    <t>2012NE00384125</t>
  </si>
  <si>
    <t>2012NE00391408</t>
  </si>
  <si>
    <t>2012NE00394612</t>
  </si>
  <si>
    <t>2012NE00401904</t>
  </si>
  <si>
    <t>2012NE00404350</t>
  </si>
  <si>
    <t>2012NE00415647</t>
  </si>
  <si>
    <t>2012NE00419793</t>
  </si>
  <si>
    <t>2012NE00427820</t>
  </si>
  <si>
    <t>2012NE00428216</t>
  </si>
  <si>
    <t>2012NE00428551</t>
  </si>
  <si>
    <t>2012NE00448951</t>
  </si>
  <si>
    <t>2012NE00449204</t>
  </si>
  <si>
    <t>2012NE00453401</t>
  </si>
  <si>
    <t>2012NE00463716</t>
  </si>
  <si>
    <t>2012NE00465416</t>
  </si>
  <si>
    <t>2012NE00470009</t>
  </si>
  <si>
    <t>2012NE00470109</t>
  </si>
  <si>
    <t>2012NE00471931</t>
  </si>
  <si>
    <t>2012NE00472031</t>
  </si>
  <si>
    <t>2012NE00478859</t>
  </si>
  <si>
    <t>2012NE00484346</t>
  </si>
  <si>
    <t>2012NE00496350</t>
  </si>
  <si>
    <t>2012NE00496980</t>
  </si>
  <si>
    <t>2012NE00497650</t>
  </si>
  <si>
    <t>2012NE00503746</t>
  </si>
  <si>
    <t>2012NE00504041</t>
  </si>
  <si>
    <t>2012NE00505139</t>
  </si>
  <si>
    <t>2012NE00510941</t>
  </si>
  <si>
    <t>2012NE80003001</t>
  </si>
  <si>
    <t>2012NE80003917</t>
  </si>
  <si>
    <t>2012NE80005917</t>
  </si>
  <si>
    <t>2012NE80011026</t>
  </si>
  <si>
    <t>2012NE80013303</t>
  </si>
  <si>
    <t>2012NE80014716</t>
  </si>
  <si>
    <t>2012NE80016124</t>
  </si>
  <si>
    <t>2012NE80016824</t>
  </si>
  <si>
    <t>2012NE80016924</t>
  </si>
  <si>
    <t>2012NE80017874</t>
  </si>
  <si>
    <t>2012NE80018524</t>
  </si>
  <si>
    <t>2012NE80018525</t>
  </si>
  <si>
    <t>2012NE80018528</t>
  </si>
  <si>
    <t>2012NE80018542</t>
  </si>
  <si>
    <t>2012NE80018712</t>
  </si>
  <si>
    <t>2012NE80021424</t>
  </si>
  <si>
    <t>2012NE80024124</t>
  </si>
  <si>
    <t>2012NE80025038</t>
  </si>
  <si>
    <t>2012NE80025583</t>
  </si>
  <si>
    <t>2012NE80026392</t>
  </si>
  <si>
    <t>2012NE80026622</t>
  </si>
  <si>
    <t>2012NE80027207</t>
  </si>
  <si>
    <t>2012NE80027517</t>
  </si>
  <si>
    <t>2012NE80029124</t>
  </si>
  <si>
    <t>2012NE80029216</t>
  </si>
  <si>
    <t>2012NE80030205</t>
  </si>
  <si>
    <t>2012NE80030808</t>
  </si>
  <si>
    <t>2012NE80031107</t>
  </si>
  <si>
    <t>2012NE80033101</t>
  </si>
  <si>
    <t>2012NE80033202</t>
  </si>
  <si>
    <t>2012NE80037857</t>
  </si>
  <si>
    <t>2012NE80037908</t>
  </si>
  <si>
    <t>2012NE80039730</t>
  </si>
  <si>
    <t>2012NE80040924</t>
  </si>
  <si>
    <t>2012NE80041324</t>
  </si>
  <si>
    <t>2012NE80041723</t>
  </si>
  <si>
    <t>2012NE80047207</t>
  </si>
  <si>
    <t>2012NE80048516</t>
  </si>
  <si>
    <t>2012NE80048616</t>
  </si>
  <si>
    <t>2012NE80048716</t>
  </si>
  <si>
    <t>2012NE80053501</t>
  </si>
  <si>
    <t>2012NE80053803</t>
  </si>
  <si>
    <t>2012NE80053958</t>
  </si>
  <si>
    <t>2012NE80059217</t>
  </si>
  <si>
    <t>2012NE80059448</t>
  </si>
  <si>
    <t>2012NE80059517</t>
  </si>
  <si>
    <t>2012NE80059748</t>
  </si>
  <si>
    <t>2012NE80063824</t>
  </si>
  <si>
    <t>2012NE80063924</t>
  </si>
  <si>
    <t>2012NE80064959</t>
  </si>
  <si>
    <t>2012NE80065401</t>
  </si>
  <si>
    <t>2012NE80065916</t>
  </si>
  <si>
    <t>2012NE80066421</t>
  </si>
  <si>
    <t>2012NE80068612</t>
  </si>
  <si>
    <t>2012NE80069180</t>
  </si>
  <si>
    <t>2012NE80069617</t>
  </si>
  <si>
    <t>2012NE80073303</t>
  </si>
  <si>
    <t>2012NE80073503</t>
  </si>
  <si>
    <t>2012NE80074742</t>
  </si>
  <si>
    <t>2012NE80075023</t>
  </si>
  <si>
    <t>2012NE80076224</t>
  </si>
  <si>
    <t>2012NE80076316</t>
  </si>
  <si>
    <t>2012NE80077122</t>
  </si>
  <si>
    <t>2012NE80079992</t>
  </si>
  <si>
    <t>2012NE80082922</t>
  </si>
  <si>
    <t>2012NE80083217</t>
  </si>
  <si>
    <t>2012NE80084257</t>
  </si>
  <si>
    <t>2012NE80085228</t>
  </si>
  <si>
    <t>2013NE00113008</t>
  </si>
  <si>
    <t>FONTE: SIAFI2014, CONTAB, Data da emissão 19/jan/2015, 14h40min.</t>
  </si>
  <si>
    <t xml:space="preserve">                   BEATRIZ DIAS DE FARIA SENA                                                         AIRES PEREIRA DAS NEVES JUNIOR</t>
  </si>
  <si>
    <t xml:space="preserve">                                         em exercício                                                                                                        </t>
  </si>
  <si>
    <t xml:space="preserve">                                                                         em exercício                                                                                                              </t>
  </si>
  <si>
    <t xml:space="preserve">                                                        BEATRIZ DIAS DE FARIA SENA                                                               AIRES PEREIRA DAS NEVES JUNIOR</t>
  </si>
  <si>
    <t xml:space="preserve">                      BEATRIZ DIAS DE FARIA SENA                                                                           AIRES PEREIRA DAS NEVES JUNIOR</t>
  </si>
  <si>
    <t xml:space="preserve">                                                         em exercício                                                                                                                  </t>
  </si>
  <si>
    <t>Do total de R$ 2.112.926,91, o valor de R$ 683.704,30 refere-se a empenhos de 2013 inscritos em Restos a Pagar não processados, mas que foram liquidados e não pagos no exercício de 2014.</t>
  </si>
  <si>
    <t xml:space="preserve">                                   em exercício                                                                                                  </t>
  </si>
  <si>
    <t>Diretora da Secretaria de Finanças, Orçamento e Contabilidade                                   Diretor da Secretaria de Controle Interno</t>
  </si>
  <si>
    <t xml:space="preserve">             BEATRIZ DIAS DE FARIA SENA                                                             AIRES PEREIRA DAS NEVES JUNIOR</t>
  </si>
  <si>
    <t xml:space="preserve">   Diretora da Secretaria de Finanças, Orçamento e Contabilidade                                 Diretor da Secretaria de Controle Interno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</si>
</sst>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0_ ;[Red]\-#,##0.00\ "/>
  </numFmts>
  <fonts count="10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164" fontId="3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NumberFormat="1" applyFont="1" applyFill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37" fontId="3" fillId="0" borderId="0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7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/>
    <xf numFmtId="0" fontId="0" fillId="0" borderId="0" xfId="0" applyBorder="1"/>
    <xf numFmtId="0" fontId="0" fillId="0" borderId="0" xfId="0" applyFill="1"/>
    <xf numFmtId="0" fontId="3" fillId="0" borderId="0" xfId="0" applyFont="1"/>
    <xf numFmtId="0" fontId="7" fillId="0" borderId="0" xfId="0" applyFont="1" applyFill="1" applyAlignment="1">
      <alignment horizontal="center"/>
    </xf>
    <xf numFmtId="0" fontId="3" fillId="0" borderId="19" xfId="0" applyFont="1" applyBorder="1" applyAlignment="1">
      <alignment horizontal="left"/>
    </xf>
    <xf numFmtId="165" fontId="3" fillId="0" borderId="7" xfId="1" applyFont="1" applyBorder="1" applyAlignment="1">
      <alignment horizontal="right" vertical="top" wrapText="1"/>
    </xf>
    <xf numFmtId="0" fontId="7" fillId="0" borderId="0" xfId="0" applyFont="1" applyFill="1"/>
    <xf numFmtId="0" fontId="7" fillId="0" borderId="0" xfId="0" applyFont="1" applyFill="1" applyAlignment="1"/>
    <xf numFmtId="0" fontId="3" fillId="0" borderId="2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/>
    <xf numFmtId="0" fontId="3" fillId="0" borderId="26" xfId="0" applyNumberFormat="1" applyFont="1" applyFill="1" applyBorder="1" applyAlignment="1"/>
    <xf numFmtId="0" fontId="3" fillId="0" borderId="7" xfId="0" applyNumberFormat="1" applyFont="1" applyFill="1" applyBorder="1" applyAlignment="1">
      <alignment horizontal="center"/>
    </xf>
    <xf numFmtId="0" fontId="3" fillId="0" borderId="27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/>
    <xf numFmtId="0" fontId="3" fillId="0" borderId="29" xfId="0" applyNumberFormat="1" applyFont="1" applyFill="1" applyBorder="1" applyAlignment="1"/>
    <xf numFmtId="0" fontId="3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165" fontId="2" fillId="0" borderId="30" xfId="1" applyFont="1" applyBorder="1" applyAlignment="1">
      <alignment horizontal="right" vertical="top" wrapText="1"/>
    </xf>
    <xf numFmtId="165" fontId="2" fillId="0" borderId="31" xfId="1" applyFont="1" applyBorder="1" applyAlignment="1">
      <alignment horizontal="right" vertical="top" wrapText="1"/>
    </xf>
    <xf numFmtId="0" fontId="2" fillId="0" borderId="21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165" fontId="3" fillId="0" borderId="21" xfId="1" applyFont="1" applyBorder="1" applyAlignment="1">
      <alignment horizontal="right" vertical="top" wrapText="1"/>
    </xf>
    <xf numFmtId="0" fontId="3" fillId="0" borderId="14" xfId="0" applyNumberFormat="1" applyFont="1" applyFill="1" applyBorder="1" applyAlignment="1"/>
    <xf numFmtId="0" fontId="3" fillId="0" borderId="16" xfId="0" applyNumberFormat="1" applyFont="1" applyFill="1" applyBorder="1" applyAlignment="1">
      <alignment horizontal="center"/>
    </xf>
    <xf numFmtId="165" fontId="3" fillId="0" borderId="13" xfId="1" applyFont="1" applyBorder="1" applyAlignment="1">
      <alignment horizontal="right" vertical="top" wrapText="1"/>
    </xf>
    <xf numFmtId="165" fontId="3" fillId="0" borderId="15" xfId="1" applyFont="1" applyBorder="1" applyAlignment="1">
      <alignment horizontal="right" vertical="top" wrapText="1"/>
    </xf>
    <xf numFmtId="166" fontId="0" fillId="0" borderId="0" xfId="0" applyNumberFormat="1"/>
    <xf numFmtId="43" fontId="3" fillId="0" borderId="7" xfId="0" applyNumberFormat="1" applyFont="1" applyBorder="1" applyAlignment="1">
      <alignment horizontal="right" vertical="top" wrapText="1"/>
    </xf>
    <xf numFmtId="43" fontId="2" fillId="0" borderId="31" xfId="1" applyNumberFormat="1" applyFont="1" applyBorder="1" applyAlignment="1">
      <alignment horizontal="right" vertical="top" wrapText="1"/>
    </xf>
    <xf numFmtId="43" fontId="3" fillId="0" borderId="5" xfId="0" applyNumberFormat="1" applyFont="1" applyBorder="1" applyAlignment="1">
      <alignment horizontal="right" vertical="top" wrapText="1"/>
    </xf>
    <xf numFmtId="43" fontId="3" fillId="0" borderId="33" xfId="0" applyNumberFormat="1" applyFont="1" applyFill="1" applyBorder="1" applyAlignment="1"/>
    <xf numFmtId="43" fontId="3" fillId="0" borderId="32" xfId="0" applyNumberFormat="1" applyFont="1" applyFill="1" applyBorder="1" applyAlignment="1">
      <alignment horizontal="center"/>
    </xf>
    <xf numFmtId="43" fontId="3" fillId="0" borderId="34" xfId="0" applyNumberFormat="1" applyFont="1" applyFill="1" applyBorder="1" applyAlignment="1"/>
    <xf numFmtId="43" fontId="3" fillId="0" borderId="18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/>
    <xf numFmtId="43" fontId="3" fillId="0" borderId="7" xfId="0" applyNumberFormat="1" applyFont="1" applyFill="1" applyBorder="1" applyAlignment="1">
      <alignment horizontal="center"/>
    </xf>
    <xf numFmtId="43" fontId="3" fillId="0" borderId="3" xfId="0" applyNumberFormat="1" applyFont="1" applyFill="1" applyBorder="1" applyAlignment="1">
      <alignment horizontal="center"/>
    </xf>
    <xf numFmtId="43" fontId="3" fillId="0" borderId="28" xfId="0" applyNumberFormat="1" applyFont="1" applyFill="1" applyBorder="1" applyAlignment="1">
      <alignment horizontal="center"/>
    </xf>
    <xf numFmtId="4" fontId="3" fillId="0" borderId="20" xfId="0" applyNumberFormat="1" applyFont="1" applyBorder="1" applyAlignment="1">
      <alignment horizontal="right" wrapText="1"/>
    </xf>
    <xf numFmtId="4" fontId="3" fillId="2" borderId="20" xfId="0" applyNumberFormat="1" applyFont="1" applyFill="1" applyBorder="1" applyAlignment="1">
      <alignment horizontal="right"/>
    </xf>
    <xf numFmtId="4" fontId="3" fillId="0" borderId="21" xfId="0" applyNumberFormat="1" applyFont="1" applyBorder="1" applyAlignment="1">
      <alignment horizontal="right" wrapText="1"/>
    </xf>
    <xf numFmtId="4" fontId="3" fillId="2" borderId="21" xfId="0" applyNumberFormat="1" applyFont="1" applyFill="1" applyBorder="1" applyAlignment="1">
      <alignment horizontal="right"/>
    </xf>
    <xf numFmtId="4" fontId="2" fillId="0" borderId="35" xfId="0" applyNumberFormat="1" applyFont="1" applyBorder="1" applyAlignment="1">
      <alignment horizontal="right" wrapText="1"/>
    </xf>
    <xf numFmtId="4" fontId="2" fillId="0" borderId="30" xfId="0" applyNumberFormat="1" applyFont="1" applyBorder="1" applyAlignment="1">
      <alignment horizontal="right" wrapText="1"/>
    </xf>
    <xf numFmtId="4" fontId="2" fillId="0" borderId="20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4" fontId="3" fillId="0" borderId="19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right" wrapText="1"/>
    </xf>
    <xf numFmtId="4" fontId="2" fillId="0" borderId="5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left"/>
    </xf>
    <xf numFmtId="0" fontId="2" fillId="0" borderId="39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indent="1"/>
    </xf>
    <xf numFmtId="0" fontId="3" fillId="0" borderId="2" xfId="0" applyNumberFormat="1" applyFont="1" applyFill="1" applyBorder="1" applyAlignment="1">
      <alignment horizontal="left" indent="1"/>
    </xf>
    <xf numFmtId="0" fontId="3" fillId="0" borderId="39" xfId="0" applyNumberFormat="1" applyFont="1" applyFill="1" applyBorder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8" xfId="0" applyFont="1" applyFill="1" applyBorder="1" applyAlignment="1">
      <alignment horizontal="center" wrapText="1"/>
    </xf>
    <xf numFmtId="4" fontId="3" fillId="0" borderId="19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/>
    <xf numFmtId="4" fontId="2" fillId="0" borderId="0" xfId="0" applyNumberFormat="1" applyFont="1" applyFill="1" applyAlignment="1"/>
    <xf numFmtId="4" fontId="9" fillId="0" borderId="0" xfId="0" applyNumberFormat="1" applyFont="1" applyFill="1" applyAlignment="1"/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right" vertical="top" wrapText="1"/>
    </xf>
    <xf numFmtId="165" fontId="3" fillId="0" borderId="19" xfId="1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43" fontId="3" fillId="0" borderId="0" xfId="0" applyNumberFormat="1" applyFont="1" applyBorder="1" applyAlignment="1">
      <alignment horizontal="right" vertical="top" wrapText="1"/>
    </xf>
    <xf numFmtId="43" fontId="3" fillId="0" borderId="20" xfId="1" applyNumberFormat="1" applyFont="1" applyBorder="1" applyAlignment="1">
      <alignment horizontal="right" vertical="top" wrapText="1"/>
    </xf>
    <xf numFmtId="43" fontId="3" fillId="0" borderId="19" xfId="1" applyNumberFormat="1" applyFont="1" applyBorder="1" applyAlignment="1">
      <alignment horizontal="right" vertical="top" wrapText="1"/>
    </xf>
    <xf numFmtId="4" fontId="3" fillId="0" borderId="20" xfId="0" applyNumberFormat="1" applyFont="1" applyFill="1" applyBorder="1" applyAlignment="1">
      <alignment horizontal="right" vertical="top" wrapText="1"/>
    </xf>
    <xf numFmtId="165" fontId="3" fillId="0" borderId="0" xfId="1" applyFont="1" applyBorder="1" applyAlignment="1">
      <alignment horizontal="right" vertical="top" wrapText="1"/>
    </xf>
    <xf numFmtId="0" fontId="2" fillId="0" borderId="30" xfId="0" applyFont="1" applyBorder="1" applyAlignment="1">
      <alignment horizontal="left" vertical="top" wrapText="1"/>
    </xf>
    <xf numFmtId="43" fontId="2" fillId="0" borderId="35" xfId="0" applyNumberFormat="1" applyFont="1" applyBorder="1" applyAlignment="1">
      <alignment horizontal="right" vertical="top" wrapText="1"/>
    </xf>
    <xf numFmtId="43" fontId="2" fillId="0" borderId="30" xfId="1" applyNumberFormat="1" applyFont="1" applyBorder="1" applyAlignment="1">
      <alignment horizontal="right" vertical="top" wrapText="1"/>
    </xf>
    <xf numFmtId="43" fontId="2" fillId="0" borderId="31" xfId="0" applyNumberFormat="1" applyFont="1" applyBorder="1" applyAlignment="1">
      <alignment horizontal="right" vertical="top" wrapText="1"/>
    </xf>
    <xf numFmtId="166" fontId="0" fillId="0" borderId="0" xfId="0" applyNumberFormat="1" applyFill="1"/>
    <xf numFmtId="165" fontId="2" fillId="2" borderId="0" xfId="1" applyFont="1" applyFill="1" applyAlignment="1">
      <alignment horizontal="left"/>
    </xf>
    <xf numFmtId="40" fontId="3" fillId="0" borderId="12" xfId="0" applyNumberFormat="1" applyFont="1" applyFill="1" applyBorder="1" applyAlignment="1"/>
    <xf numFmtId="40" fontId="3" fillId="0" borderId="40" xfId="0" applyNumberFormat="1" applyFont="1" applyFill="1" applyBorder="1" applyAlignment="1"/>
    <xf numFmtId="40" fontId="3" fillId="0" borderId="13" xfId="0" applyNumberFormat="1" applyFont="1" applyFill="1" applyBorder="1" applyAlignment="1"/>
    <xf numFmtId="40" fontId="3" fillId="0" borderId="0" xfId="0" applyNumberFormat="1" applyFont="1" applyFill="1" applyAlignment="1"/>
    <xf numFmtId="40" fontId="3" fillId="0" borderId="33" xfId="0" applyNumberFormat="1" applyFont="1" applyFill="1" applyBorder="1" applyAlignment="1"/>
    <xf numFmtId="40" fontId="3" fillId="0" borderId="15" xfId="0" applyNumberFormat="1" applyFont="1" applyFill="1" applyBorder="1" applyAlignment="1"/>
    <xf numFmtId="40" fontId="3" fillId="0" borderId="2" xfId="0" applyNumberFormat="1" applyFont="1" applyFill="1" applyBorder="1" applyAlignment="1"/>
    <xf numFmtId="40" fontId="3" fillId="0" borderId="34" xfId="0" applyNumberFormat="1" applyFont="1" applyFill="1" applyBorder="1" applyAlignment="1"/>
    <xf numFmtId="4" fontId="3" fillId="0" borderId="0" xfId="0" applyNumberFormat="1" applyFont="1" applyBorder="1" applyAlignment="1">
      <alignment horizontal="right" wrapText="1"/>
    </xf>
    <xf numFmtId="4" fontId="3" fillId="0" borderId="19" xfId="0" applyNumberFormat="1" applyFont="1" applyBorder="1" applyAlignment="1">
      <alignment horizontal="right" wrapText="1"/>
    </xf>
    <xf numFmtId="43" fontId="3" fillId="0" borderId="0" xfId="0" applyNumberFormat="1" applyFont="1" applyBorder="1" applyAlignment="1">
      <alignment horizontal="right" wrapText="1"/>
    </xf>
    <xf numFmtId="4" fontId="3" fillId="2" borderId="21" xfId="0" applyNumberFormat="1" applyFont="1" applyFill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0" xfId="0" applyNumberFormat="1" applyFont="1" applyFill="1" applyBorder="1" applyAlignment="1">
      <alignment horizontal="center"/>
    </xf>
    <xf numFmtId="0" fontId="2" fillId="0" borderId="39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0" fontId="3" fillId="2" borderId="3" xfId="0" applyNumberFormat="1" applyFont="1" applyFill="1" applyBorder="1" applyAlignment="1">
      <alignment horizontal="center"/>
    </xf>
    <xf numFmtId="40" fontId="3" fillId="2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0" fontId="3" fillId="0" borderId="3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36" xfId="0" applyNumberFormat="1" applyFont="1" applyFill="1" applyBorder="1" applyAlignment="1"/>
    <xf numFmtId="0" fontId="2" fillId="0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0" fontId="3" fillId="0" borderId="37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"/>
  <sheetViews>
    <sheetView topLeftCell="A19" zoomScale="85" zoomScaleNormal="85" workbookViewId="0">
      <selection activeCell="A52" sqref="A52:G52"/>
    </sheetView>
  </sheetViews>
  <sheetFormatPr defaultRowHeight="12.75"/>
  <cols>
    <col min="1" max="1" width="47.85546875" customWidth="1"/>
    <col min="2" max="2" width="3.5703125" customWidth="1"/>
    <col min="3" max="3" width="3.42578125" customWidth="1"/>
    <col min="4" max="4" width="4.7109375" customWidth="1"/>
    <col min="5" max="5" width="0.28515625" customWidth="1"/>
    <col min="6" max="6" width="14.28515625" customWidth="1"/>
    <col min="7" max="7" width="20.85546875" customWidth="1"/>
    <col min="9" max="9" width="9.28515625" bestFit="1" customWidth="1"/>
    <col min="10" max="10" width="16" bestFit="1" customWidth="1"/>
  </cols>
  <sheetData>
    <row r="1" spans="1:7" ht="85.5" customHeight="1"/>
    <row r="3" spans="1:7">
      <c r="A3" s="3" t="s">
        <v>71</v>
      </c>
      <c r="B3" s="3"/>
      <c r="C3" s="3"/>
      <c r="D3" s="3"/>
      <c r="E3" s="3"/>
      <c r="F3" s="1"/>
      <c r="G3" s="1"/>
    </row>
    <row r="4" spans="1:7">
      <c r="A4" s="3"/>
      <c r="B4" s="3"/>
      <c r="C4" s="3"/>
      <c r="D4" s="3"/>
      <c r="E4" s="3"/>
      <c r="F4" s="1"/>
      <c r="G4" s="1"/>
    </row>
    <row r="5" spans="1:7">
      <c r="A5" s="143" t="s">
        <v>72</v>
      </c>
      <c r="B5" s="143"/>
      <c r="C5" s="143"/>
      <c r="D5" s="143"/>
      <c r="E5" s="143"/>
      <c r="F5" s="143"/>
      <c r="G5" s="143"/>
    </row>
    <row r="6" spans="1:7">
      <c r="A6" s="143" t="s">
        <v>73</v>
      </c>
      <c r="B6" s="143"/>
      <c r="C6" s="143"/>
      <c r="D6" s="143"/>
      <c r="E6" s="143"/>
      <c r="F6" s="143"/>
      <c r="G6" s="143"/>
    </row>
    <row r="7" spans="1:7">
      <c r="A7" s="143" t="s">
        <v>0</v>
      </c>
      <c r="B7" s="143"/>
      <c r="C7" s="143"/>
      <c r="D7" s="143"/>
      <c r="E7" s="143"/>
      <c r="F7" s="143"/>
      <c r="G7" s="143"/>
    </row>
    <row r="8" spans="1:7">
      <c r="A8" s="163" t="s">
        <v>10</v>
      </c>
      <c r="B8" s="163"/>
      <c r="C8" s="163"/>
      <c r="D8" s="163"/>
      <c r="E8" s="163"/>
      <c r="F8" s="163"/>
      <c r="G8" s="163"/>
    </row>
    <row r="9" spans="1:7">
      <c r="A9" s="143" t="s">
        <v>4</v>
      </c>
      <c r="B9" s="143"/>
      <c r="C9" s="143"/>
      <c r="D9" s="143"/>
      <c r="E9" s="143"/>
      <c r="F9" s="143"/>
      <c r="G9" s="143"/>
    </row>
    <row r="10" spans="1:7">
      <c r="A10" s="143" t="s">
        <v>107</v>
      </c>
      <c r="B10" s="143"/>
      <c r="C10" s="143"/>
      <c r="D10" s="143"/>
      <c r="E10" s="143"/>
      <c r="F10" s="143"/>
      <c r="G10" s="143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 t="s">
        <v>90</v>
      </c>
      <c r="B12" s="1"/>
      <c r="C12" s="1"/>
      <c r="D12" s="1"/>
      <c r="E12" s="1"/>
      <c r="F12" s="1"/>
      <c r="G12" s="7">
        <v>1</v>
      </c>
    </row>
    <row r="13" spans="1:7">
      <c r="A13" s="96"/>
      <c r="B13" s="96"/>
      <c r="C13" s="96"/>
      <c r="D13" s="96"/>
      <c r="E13" s="96"/>
      <c r="F13" s="144" t="s">
        <v>24</v>
      </c>
      <c r="G13" s="145"/>
    </row>
    <row r="14" spans="1:7">
      <c r="A14" s="25"/>
      <c r="B14" s="25"/>
      <c r="C14" s="25"/>
      <c r="D14" s="25"/>
      <c r="E14" s="25"/>
      <c r="F14" s="146" t="s">
        <v>19</v>
      </c>
      <c r="G14" s="147"/>
    </row>
    <row r="15" spans="1:7">
      <c r="A15" s="150" t="s">
        <v>13</v>
      </c>
      <c r="B15" s="151"/>
      <c r="C15" s="151"/>
      <c r="D15" s="151"/>
      <c r="E15" s="151"/>
      <c r="F15" s="26" t="s">
        <v>25</v>
      </c>
      <c r="G15" s="97" t="s">
        <v>26</v>
      </c>
    </row>
    <row r="16" spans="1:7">
      <c r="A16" s="25"/>
      <c r="B16" s="25"/>
      <c r="C16" s="25"/>
      <c r="D16" s="25"/>
      <c r="E16" s="25"/>
      <c r="F16" s="27"/>
      <c r="G16" s="98" t="s">
        <v>27</v>
      </c>
    </row>
    <row r="17" spans="1:10">
      <c r="A17" s="25"/>
      <c r="B17" s="25"/>
      <c r="C17" s="25"/>
      <c r="D17" s="25"/>
      <c r="E17" s="25"/>
      <c r="F17" s="27"/>
      <c r="G17" s="98" t="s">
        <v>29</v>
      </c>
    </row>
    <row r="18" spans="1:10">
      <c r="A18" s="150"/>
      <c r="B18" s="152"/>
      <c r="C18" s="152"/>
      <c r="D18" s="152"/>
      <c r="E18" s="152"/>
      <c r="F18" s="28"/>
      <c r="G18" s="99" t="s">
        <v>28</v>
      </c>
    </row>
    <row r="19" spans="1:10">
      <c r="A19" s="100"/>
      <c r="B19" s="29"/>
      <c r="C19" s="29"/>
      <c r="D19" s="29"/>
      <c r="E19" s="29"/>
      <c r="F19" s="30" t="s">
        <v>30</v>
      </c>
      <c r="G19" s="101" t="s">
        <v>31</v>
      </c>
    </row>
    <row r="20" spans="1:10">
      <c r="A20" s="4" t="s">
        <v>20</v>
      </c>
      <c r="B20" s="4"/>
      <c r="C20" s="4"/>
      <c r="D20" s="4"/>
      <c r="E20" s="4"/>
      <c r="F20" s="128">
        <f>F21+F22+F23</f>
        <v>3066246522.9100003</v>
      </c>
      <c r="G20" s="129">
        <f>G21+G22+G23</f>
        <v>13801343.849999998</v>
      </c>
      <c r="H20" s="32"/>
    </row>
    <row r="21" spans="1:10">
      <c r="A21" s="95" t="s">
        <v>91</v>
      </c>
      <c r="B21" s="4"/>
      <c r="C21" s="4"/>
      <c r="D21" s="4"/>
      <c r="E21" s="4"/>
      <c r="F21" s="130">
        <f>1605958452.1-G21</f>
        <v>1605958452.0999999</v>
      </c>
      <c r="G21" s="131">
        <v>0</v>
      </c>
    </row>
    <row r="22" spans="1:10">
      <c r="A22" s="95" t="s">
        <v>92</v>
      </c>
      <c r="B22" s="4"/>
      <c r="C22" s="4"/>
      <c r="D22" s="4"/>
      <c r="E22" s="4"/>
      <c r="F22" s="130">
        <f>1410716402.89-G22</f>
        <v>1406151940.5800002</v>
      </c>
      <c r="G22" s="131">
        <v>4564462.3099999996</v>
      </c>
    </row>
    <row r="23" spans="1:10">
      <c r="A23" s="95" t="s">
        <v>93</v>
      </c>
      <c r="B23" s="4"/>
      <c r="C23" s="4"/>
      <c r="D23" s="4"/>
      <c r="E23" s="4"/>
      <c r="F23" s="130">
        <f>63373011.77-G23</f>
        <v>54136130.230000004</v>
      </c>
      <c r="G23" s="131">
        <f>7952319.55+1284561.99</f>
        <v>9236881.5399999991</v>
      </c>
    </row>
    <row r="24" spans="1:10">
      <c r="A24" s="4" t="s">
        <v>40</v>
      </c>
      <c r="B24" s="4"/>
      <c r="C24" s="4"/>
      <c r="D24" s="4"/>
      <c r="E24" s="4"/>
      <c r="F24" s="130">
        <f>SUM(F25:F28)</f>
        <v>483346033.02999997</v>
      </c>
      <c r="G24" s="132">
        <f>SUM(G25:G28)</f>
        <v>1780301.61</v>
      </c>
      <c r="H24" s="32"/>
    </row>
    <row r="25" spans="1:10">
      <c r="A25" s="102" t="s">
        <v>21</v>
      </c>
      <c r="B25" s="4"/>
      <c r="C25" s="4"/>
      <c r="D25" s="4"/>
      <c r="E25" s="4"/>
      <c r="F25" s="130">
        <f>5019276.9-G25</f>
        <v>5019276.9000000004</v>
      </c>
      <c r="G25" s="131">
        <v>0</v>
      </c>
    </row>
    <row r="26" spans="1:10">
      <c r="A26" s="102" t="s">
        <v>94</v>
      </c>
      <c r="B26" s="4"/>
      <c r="C26" s="4"/>
      <c r="D26" s="4"/>
      <c r="E26" s="4"/>
      <c r="F26" s="130">
        <v>0</v>
      </c>
      <c r="G26" s="131">
        <v>0</v>
      </c>
    </row>
    <row r="27" spans="1:10">
      <c r="A27" s="102" t="s">
        <v>95</v>
      </c>
      <c r="B27" s="4"/>
      <c r="C27" s="4"/>
      <c r="D27" s="4"/>
      <c r="E27" s="4"/>
      <c r="F27" s="130">
        <f>13166722.74-G27</f>
        <v>11386421.130000001</v>
      </c>
      <c r="G27" s="131">
        <f>1284561.99+431047.86+64691.76</f>
        <v>1780301.61</v>
      </c>
      <c r="J27" s="71"/>
    </row>
    <row r="28" spans="1:10">
      <c r="A28" s="103" t="s">
        <v>22</v>
      </c>
      <c r="B28" s="6"/>
      <c r="C28" s="6"/>
      <c r="D28" s="6"/>
      <c r="E28" s="6"/>
      <c r="F28" s="133">
        <f>466940335-G28</f>
        <v>466940335</v>
      </c>
      <c r="G28" s="134">
        <v>0</v>
      </c>
    </row>
    <row r="29" spans="1:10">
      <c r="A29" s="4" t="s">
        <v>32</v>
      </c>
      <c r="B29" s="6"/>
      <c r="C29" s="6"/>
      <c r="D29" s="6"/>
      <c r="E29" s="6"/>
      <c r="F29" s="133">
        <f>F20-F24</f>
        <v>2582900489.8800001</v>
      </c>
      <c r="G29" s="135">
        <f>G20-G24</f>
        <v>12021042.239999998</v>
      </c>
      <c r="H29" s="32"/>
    </row>
    <row r="30" spans="1:10">
      <c r="A30" s="5" t="s">
        <v>33</v>
      </c>
      <c r="B30" s="5"/>
      <c r="C30" s="5"/>
      <c r="D30" s="5"/>
      <c r="E30" s="5"/>
      <c r="F30" s="156">
        <f>F29+G29</f>
        <v>2594921532.1199999</v>
      </c>
      <c r="G30" s="157"/>
    </row>
    <row r="31" spans="1:10">
      <c r="A31" s="5"/>
      <c r="B31" s="5"/>
      <c r="C31" s="5"/>
      <c r="D31" s="5"/>
      <c r="E31" s="5"/>
      <c r="F31" s="5"/>
      <c r="G31" s="5"/>
    </row>
    <row r="32" spans="1:10">
      <c r="A32" s="153" t="s">
        <v>34</v>
      </c>
      <c r="B32" s="153"/>
      <c r="C32" s="153"/>
      <c r="D32" s="153"/>
      <c r="E32" s="153"/>
      <c r="F32" s="154" t="s">
        <v>2</v>
      </c>
      <c r="G32" s="155"/>
    </row>
    <row r="33" spans="1:10">
      <c r="A33" s="5" t="s">
        <v>35</v>
      </c>
      <c r="B33" s="5"/>
      <c r="C33" s="5"/>
      <c r="D33" s="5"/>
      <c r="E33" s="5"/>
      <c r="F33" s="148">
        <v>641578197000</v>
      </c>
      <c r="G33" s="149"/>
    </row>
    <row r="34" spans="1:10">
      <c r="A34" s="5" t="s">
        <v>36</v>
      </c>
      <c r="B34" s="5"/>
      <c r="C34" s="5"/>
      <c r="D34" s="5"/>
      <c r="E34" s="5"/>
      <c r="F34" s="159">
        <f>(F30/F33)*100</f>
        <v>0.40445912037749621</v>
      </c>
      <c r="G34" s="160"/>
    </row>
    <row r="35" spans="1:10">
      <c r="A35" s="161" t="s">
        <v>74</v>
      </c>
      <c r="B35" s="161"/>
      <c r="C35" s="161"/>
      <c r="D35" s="161"/>
      <c r="E35" s="162"/>
      <c r="F35" s="156">
        <f>F33*0.0086</f>
        <v>5517572494.1999998</v>
      </c>
      <c r="G35" s="157"/>
    </row>
    <row r="36" spans="1:10">
      <c r="A36" s="5" t="s">
        <v>96</v>
      </c>
      <c r="B36" s="5"/>
      <c r="C36" s="5"/>
      <c r="D36" s="5"/>
      <c r="E36" s="5"/>
      <c r="F36" s="156">
        <f>F33*0.00817</f>
        <v>5241693869.4899998</v>
      </c>
      <c r="G36" s="157"/>
    </row>
    <row r="37" spans="1:10" s="33" customFormat="1">
      <c r="A37" s="5" t="s">
        <v>97</v>
      </c>
      <c r="B37" s="5"/>
      <c r="C37" s="5"/>
      <c r="D37" s="5"/>
      <c r="E37" s="5"/>
      <c r="F37" s="156">
        <f>F33*0.00774</f>
        <v>4965815244.7800007</v>
      </c>
      <c r="G37" s="157"/>
      <c r="J37" s="126"/>
    </row>
    <row r="38" spans="1:10">
      <c r="A38" s="104" t="s">
        <v>282</v>
      </c>
      <c r="B38" s="104"/>
      <c r="C38" s="104"/>
      <c r="D38" s="104"/>
      <c r="E38" s="104"/>
      <c r="F38" s="104"/>
      <c r="G38" s="104"/>
    </row>
    <row r="39" spans="1:10">
      <c r="A39" s="4" t="s">
        <v>98</v>
      </c>
      <c r="B39" s="4"/>
      <c r="C39" s="4"/>
      <c r="D39" s="4"/>
      <c r="E39" s="4"/>
      <c r="F39" s="4"/>
      <c r="G39" s="4"/>
    </row>
    <row r="40" spans="1:10">
      <c r="A40" s="1" t="s">
        <v>99</v>
      </c>
      <c r="B40" s="1"/>
      <c r="C40" s="1"/>
      <c r="D40" s="1"/>
      <c r="E40" s="1"/>
      <c r="F40" s="1"/>
      <c r="G40" s="1"/>
    </row>
    <row r="41" spans="1:10">
      <c r="A41" s="1" t="s">
        <v>100</v>
      </c>
      <c r="B41" s="1"/>
      <c r="C41" s="1"/>
      <c r="D41" s="1"/>
      <c r="E41" s="1"/>
      <c r="F41" s="1"/>
      <c r="G41" s="1"/>
    </row>
    <row r="42" spans="1:10" s="34" customFormat="1" ht="11.25" customHeight="1">
      <c r="A42" s="1" t="s">
        <v>101</v>
      </c>
      <c r="B42" s="1"/>
      <c r="C42" s="1"/>
      <c r="D42" s="1"/>
      <c r="E42" s="1"/>
      <c r="F42" s="1"/>
      <c r="G42" s="1"/>
    </row>
    <row r="43" spans="1:10" s="34" customFormat="1" ht="11.25">
      <c r="A43" s="1" t="s">
        <v>102</v>
      </c>
      <c r="B43" s="1"/>
      <c r="C43" s="1"/>
      <c r="D43" s="1"/>
      <c r="E43" s="1"/>
      <c r="F43" s="1"/>
      <c r="G43" s="1"/>
    </row>
    <row r="44" spans="1:10">
      <c r="A44" s="1" t="s">
        <v>103</v>
      </c>
      <c r="B44" s="1"/>
      <c r="C44" s="1"/>
      <c r="D44" s="1"/>
      <c r="E44" s="1"/>
      <c r="F44" s="1"/>
      <c r="G44" s="1"/>
    </row>
    <row r="45" spans="1:10">
      <c r="A45" s="158"/>
      <c r="B45" s="158"/>
      <c r="C45" s="158"/>
      <c r="D45" s="158"/>
      <c r="E45" s="158"/>
      <c r="F45" s="158"/>
      <c r="G45" s="158"/>
    </row>
    <row r="46" spans="1:10">
      <c r="A46" s="105"/>
      <c r="B46" s="105"/>
      <c r="C46" s="105"/>
      <c r="D46" s="105"/>
      <c r="E46" s="105"/>
      <c r="F46" s="105"/>
      <c r="G46" s="105"/>
    </row>
    <row r="47" spans="1:10">
      <c r="A47" s="105"/>
      <c r="B47" s="105"/>
      <c r="C47" s="105"/>
      <c r="D47" s="105"/>
      <c r="E47" s="105"/>
      <c r="F47" s="105"/>
      <c r="G47" s="105"/>
    </row>
    <row r="48" spans="1:10">
      <c r="A48" s="105"/>
      <c r="B48" s="105"/>
      <c r="C48" s="105"/>
      <c r="D48" s="105"/>
      <c r="E48" s="105"/>
      <c r="F48" s="105"/>
      <c r="G48" s="105"/>
    </row>
    <row r="50" spans="1:7" s="33" customFormat="1" ht="12.75" customHeight="1">
      <c r="A50" s="141" t="s">
        <v>283</v>
      </c>
      <c r="B50" s="141"/>
      <c r="C50" s="141"/>
      <c r="D50" s="141"/>
      <c r="E50" s="141"/>
      <c r="F50" s="141"/>
      <c r="G50" s="141"/>
    </row>
    <row r="51" spans="1:7" s="33" customFormat="1" ht="15.75" customHeight="1">
      <c r="A51" s="141" t="s">
        <v>291</v>
      </c>
      <c r="B51" s="141"/>
      <c r="C51" s="141"/>
      <c r="D51" s="141"/>
      <c r="E51" s="141"/>
      <c r="F51" s="141"/>
      <c r="G51" s="141"/>
    </row>
    <row r="52" spans="1:7" s="33" customFormat="1" ht="11.25" customHeight="1">
      <c r="A52" s="141" t="s">
        <v>290</v>
      </c>
      <c r="B52" s="141"/>
      <c r="C52" s="141"/>
      <c r="D52" s="141"/>
      <c r="E52" s="141"/>
      <c r="F52" s="141"/>
      <c r="G52" s="141"/>
    </row>
    <row r="53" spans="1:7" s="33" customFormat="1" ht="11.25" customHeight="1">
      <c r="A53" s="35"/>
      <c r="B53" s="35"/>
      <c r="C53" s="35"/>
      <c r="D53" s="35"/>
      <c r="E53" s="35"/>
      <c r="F53" s="35"/>
      <c r="G53" s="35"/>
    </row>
    <row r="54" spans="1:7" s="33" customFormat="1" ht="11.25" customHeight="1">
      <c r="A54" s="35"/>
      <c r="B54" s="35"/>
      <c r="C54" s="35"/>
      <c r="D54" s="35"/>
      <c r="E54" s="35"/>
      <c r="F54" s="35"/>
      <c r="G54" s="35"/>
    </row>
    <row r="55" spans="1:7" s="33" customFormat="1" ht="11.25" customHeight="1">
      <c r="A55" s="35"/>
      <c r="B55" s="35"/>
      <c r="C55" s="35"/>
      <c r="D55" s="35"/>
      <c r="E55" s="35"/>
      <c r="F55" s="35"/>
      <c r="G55" s="35"/>
    </row>
    <row r="56" spans="1:7" s="33" customFormat="1" ht="11.25" customHeight="1">
      <c r="A56" s="35"/>
      <c r="B56" s="35"/>
      <c r="C56" s="35"/>
      <c r="D56" s="35"/>
      <c r="E56" s="35"/>
      <c r="F56" s="35"/>
      <c r="G56" s="35"/>
    </row>
    <row r="57" spans="1:7" s="33" customFormat="1" ht="11.25" customHeight="1">
      <c r="A57" s="142" t="s">
        <v>108</v>
      </c>
      <c r="B57" s="142"/>
      <c r="C57" s="142"/>
      <c r="D57" s="142"/>
      <c r="E57" s="142"/>
      <c r="F57" s="142"/>
      <c r="G57" s="142"/>
    </row>
    <row r="58" spans="1:7" s="33" customFormat="1" ht="11.25" customHeight="1">
      <c r="A58" s="142" t="s">
        <v>104</v>
      </c>
      <c r="B58" s="142"/>
      <c r="C58" s="142"/>
      <c r="D58" s="142"/>
      <c r="E58" s="142"/>
      <c r="F58" s="142"/>
      <c r="G58" s="142"/>
    </row>
  </sheetData>
  <mergeCells count="25">
    <mergeCell ref="F36:G36"/>
    <mergeCell ref="F34:G34"/>
    <mergeCell ref="A35:E35"/>
    <mergeCell ref="F35:G35"/>
    <mergeCell ref="A5:G5"/>
    <mergeCell ref="A6:G6"/>
    <mergeCell ref="A7:G7"/>
    <mergeCell ref="A8:G8"/>
    <mergeCell ref="A9:G9"/>
    <mergeCell ref="A52:G52"/>
    <mergeCell ref="A58:G58"/>
    <mergeCell ref="A50:G50"/>
    <mergeCell ref="A51:G51"/>
    <mergeCell ref="A10:G10"/>
    <mergeCell ref="F13:G13"/>
    <mergeCell ref="F14:G14"/>
    <mergeCell ref="F33:G33"/>
    <mergeCell ref="A57:G57"/>
    <mergeCell ref="A15:E15"/>
    <mergeCell ref="A18:E18"/>
    <mergeCell ref="A32:E32"/>
    <mergeCell ref="F32:G32"/>
    <mergeCell ref="F30:G30"/>
    <mergeCell ref="F37:G37"/>
    <mergeCell ref="A45:G45"/>
  </mergeCells>
  <phoneticPr fontId="8" type="noConversion"/>
  <pageMargins left="0.51181102362204722" right="0.51181102362204722" top="0.78740157480314965" bottom="0.78740157480314965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3:M416"/>
  <sheetViews>
    <sheetView showGridLines="0" tabSelected="1" topLeftCell="A10" zoomScaleNormal="100" workbookViewId="0">
      <selection activeCell="F51" sqref="F51"/>
    </sheetView>
  </sheetViews>
  <sheetFormatPr defaultRowHeight="11.25" customHeight="1"/>
  <cols>
    <col min="1" max="1" width="45" style="2" customWidth="1"/>
    <col min="2" max="2" width="16.5703125" style="2" customWidth="1"/>
    <col min="3" max="3" width="21.7109375" style="2" customWidth="1"/>
    <col min="4" max="4" width="15.140625" style="2" customWidth="1"/>
    <col min="5" max="5" width="13.5703125" style="2" bestFit="1" customWidth="1"/>
    <col min="6" max="7" width="11.7109375" style="2" bestFit="1" customWidth="1"/>
    <col min="8" max="8" width="9.140625" style="2"/>
    <col min="9" max="9" width="11.7109375" style="2" bestFit="1" customWidth="1"/>
    <col min="10" max="11" width="9.140625" style="2"/>
    <col min="12" max="12" width="11.7109375" style="2" bestFit="1" customWidth="1"/>
    <col min="13" max="16384" width="9.140625" style="2"/>
  </cols>
  <sheetData>
    <row r="13" spans="1:4" ht="11.25" customHeight="1">
      <c r="A13" s="176" t="s">
        <v>45</v>
      </c>
      <c r="B13" s="176"/>
      <c r="C13" s="176"/>
      <c r="D13" s="176"/>
    </row>
    <row r="14" spans="1:4" ht="11.25" customHeight="1">
      <c r="A14" s="165"/>
      <c r="B14" s="165"/>
      <c r="C14" s="165"/>
      <c r="D14" s="165"/>
    </row>
    <row r="15" spans="1:4" ht="11.25" customHeight="1">
      <c r="A15" s="166" t="s">
        <v>72</v>
      </c>
      <c r="B15" s="166"/>
      <c r="C15" s="166"/>
      <c r="D15" s="166"/>
    </row>
    <row r="16" spans="1:4" ht="11.25" customHeight="1">
      <c r="A16" s="166" t="s">
        <v>73</v>
      </c>
      <c r="B16" s="166"/>
      <c r="C16" s="166"/>
      <c r="D16" s="166"/>
    </row>
    <row r="17" spans="1:13" ht="11.25" customHeight="1">
      <c r="A17" s="166" t="s">
        <v>0</v>
      </c>
      <c r="B17" s="166"/>
      <c r="C17" s="166"/>
      <c r="D17" s="166"/>
    </row>
    <row r="18" spans="1:13" ht="11.25" customHeight="1">
      <c r="A18" s="175" t="s">
        <v>3</v>
      </c>
      <c r="B18" s="175"/>
      <c r="C18" s="175"/>
      <c r="D18" s="175"/>
    </row>
    <row r="19" spans="1:13" ht="11.25" customHeight="1">
      <c r="A19" s="166" t="s">
        <v>4</v>
      </c>
      <c r="B19" s="166"/>
      <c r="C19" s="166"/>
      <c r="D19" s="166"/>
    </row>
    <row r="20" spans="1:13" ht="11.25" customHeight="1">
      <c r="A20" s="166" t="s">
        <v>107</v>
      </c>
      <c r="B20" s="166"/>
      <c r="C20" s="166"/>
      <c r="D20" s="166"/>
    </row>
    <row r="21" spans="1:13" ht="11.25" customHeight="1">
      <c r="A21" s="166"/>
      <c r="B21" s="166"/>
      <c r="C21" s="166"/>
      <c r="D21" s="166"/>
    </row>
    <row r="22" spans="1:13" ht="11.25" customHeight="1" thickBot="1">
      <c r="A22" s="167" t="s">
        <v>46</v>
      </c>
      <c r="B22" s="167"/>
      <c r="C22" s="167"/>
      <c r="D22" s="12">
        <v>1</v>
      </c>
    </row>
    <row r="23" spans="1:13" ht="11.25" customHeight="1">
      <c r="A23" s="168" t="s">
        <v>47</v>
      </c>
      <c r="B23" s="23" t="s">
        <v>48</v>
      </c>
      <c r="C23" s="41" t="s">
        <v>7</v>
      </c>
      <c r="D23" s="40" t="s">
        <v>50</v>
      </c>
    </row>
    <row r="24" spans="1:13" ht="11.25" customHeight="1">
      <c r="A24" s="169"/>
      <c r="B24" s="20" t="s">
        <v>49</v>
      </c>
      <c r="C24" s="43"/>
      <c r="D24" s="42" t="s">
        <v>51</v>
      </c>
    </row>
    <row r="25" spans="1:13" ht="11.25" customHeight="1">
      <c r="A25" s="169"/>
      <c r="B25" s="20" t="s">
        <v>30</v>
      </c>
      <c r="C25" s="43" t="s">
        <v>31</v>
      </c>
      <c r="D25" s="42" t="s">
        <v>52</v>
      </c>
    </row>
    <row r="26" spans="1:13" ht="11.25" customHeight="1" thickBot="1">
      <c r="A26" s="170"/>
      <c r="B26" s="21"/>
      <c r="C26" s="22"/>
      <c r="D26" s="44" t="s">
        <v>53</v>
      </c>
    </row>
    <row r="27" spans="1:13" ht="11.25" customHeight="1">
      <c r="A27" s="36" t="s">
        <v>82</v>
      </c>
      <c r="B27" s="136">
        <v>17052363.98</v>
      </c>
      <c r="C27" s="83">
        <v>1038275.99</v>
      </c>
      <c r="D27" s="84">
        <f>B27-C27</f>
        <v>16014087.99</v>
      </c>
    </row>
    <row r="28" spans="1:13" ht="11.25" customHeight="1" thickBot="1">
      <c r="A28" s="36" t="s">
        <v>79</v>
      </c>
      <c r="B28" s="136">
        <v>16325160.23</v>
      </c>
      <c r="C28" s="85">
        <v>369311.84</v>
      </c>
      <c r="D28" s="86">
        <f>B28-C28</f>
        <v>15955848.390000001</v>
      </c>
    </row>
    <row r="29" spans="1:13" s="8" customFormat="1" ht="11.25" customHeight="1" thickBot="1">
      <c r="A29" s="63" t="s">
        <v>54</v>
      </c>
      <c r="B29" s="87">
        <f>SUM(B27,B28)</f>
        <v>33377524.210000001</v>
      </c>
      <c r="C29" s="88">
        <f>SUM(C27:C28)</f>
        <v>1407587.83</v>
      </c>
      <c r="D29" s="88">
        <f>SUM(D27,D28)</f>
        <v>31969936.380000003</v>
      </c>
    </row>
    <row r="30" spans="1:13" s="8" customFormat="1" ht="11.25" customHeight="1">
      <c r="A30" s="65"/>
      <c r="B30" s="89"/>
      <c r="C30" s="90"/>
      <c r="D30" s="89"/>
      <c r="L30" s="111"/>
      <c r="M30" s="111"/>
    </row>
    <row r="31" spans="1:13" ht="11.25" customHeight="1">
      <c r="A31" s="62" t="s">
        <v>75</v>
      </c>
      <c r="B31" s="137">
        <f>464184896.8+3189.75+1180870.88</f>
        <v>465368957.43000001</v>
      </c>
      <c r="C31" s="136">
        <v>237278459.66</v>
      </c>
      <c r="D31" s="91">
        <f>B31-C31</f>
        <v>228090497.77000001</v>
      </c>
      <c r="L31" s="110"/>
    </row>
    <row r="32" spans="1:13" ht="11.25" customHeight="1">
      <c r="A32" s="62" t="s">
        <v>105</v>
      </c>
      <c r="B32" s="137">
        <f>17199.56+920.01</f>
        <v>18119.57</v>
      </c>
      <c r="C32" s="138">
        <v>18119.57</v>
      </c>
      <c r="D32" s="91">
        <f t="shared" ref="D32:D39" si="0">B32-C32</f>
        <v>0</v>
      </c>
      <c r="I32" s="110"/>
    </row>
    <row r="33" spans="1:9" ht="11.25" customHeight="1">
      <c r="A33" s="62" t="s">
        <v>111</v>
      </c>
      <c r="B33" s="137">
        <v>2824.52</v>
      </c>
      <c r="C33" s="138">
        <v>2824.52</v>
      </c>
      <c r="D33" s="91">
        <f t="shared" si="0"/>
        <v>0</v>
      </c>
      <c r="I33" s="110"/>
    </row>
    <row r="34" spans="1:9" ht="11.25" customHeight="1">
      <c r="A34" s="62" t="s">
        <v>83</v>
      </c>
      <c r="B34" s="137">
        <v>914220.13</v>
      </c>
      <c r="C34" s="136">
        <v>0</v>
      </c>
      <c r="D34" s="91">
        <f t="shared" si="0"/>
        <v>914220.13</v>
      </c>
      <c r="I34" s="112"/>
    </row>
    <row r="35" spans="1:9" ht="11.25" customHeight="1">
      <c r="A35" s="62" t="s">
        <v>77</v>
      </c>
      <c r="B35" s="137">
        <f>116547458.77+80.87+933046.5</f>
        <v>117480586.14</v>
      </c>
      <c r="C35" s="136">
        <v>311.89</v>
      </c>
      <c r="D35" s="91">
        <f t="shared" si="0"/>
        <v>117480274.25</v>
      </c>
    </row>
    <row r="36" spans="1:9" ht="11.25" customHeight="1">
      <c r="A36" s="62" t="s">
        <v>84</v>
      </c>
      <c r="B36" s="137">
        <v>31012295.829999998</v>
      </c>
      <c r="C36" s="136">
        <v>0</v>
      </c>
      <c r="D36" s="91">
        <f t="shared" si="0"/>
        <v>31012295.829999998</v>
      </c>
    </row>
    <row r="37" spans="1:9" ht="11.25" customHeight="1">
      <c r="A37" s="62" t="s">
        <v>85</v>
      </c>
      <c r="B37" s="137">
        <v>76116.990000000005</v>
      </c>
      <c r="C37" s="136">
        <v>0</v>
      </c>
      <c r="D37" s="91">
        <f t="shared" si="0"/>
        <v>76116.990000000005</v>
      </c>
    </row>
    <row r="38" spans="1:9" ht="11.25" customHeight="1">
      <c r="A38" s="62" t="s">
        <v>106</v>
      </c>
      <c r="B38" s="137">
        <v>9604.9</v>
      </c>
      <c r="C38" s="136">
        <v>0</v>
      </c>
      <c r="D38" s="91">
        <f t="shared" si="0"/>
        <v>9604.9</v>
      </c>
      <c r="I38" s="111"/>
    </row>
    <row r="39" spans="1:9" ht="11.25" customHeight="1" thickBot="1">
      <c r="A39" s="62" t="s">
        <v>86</v>
      </c>
      <c r="B39" s="139">
        <v>1242995.1599999999</v>
      </c>
      <c r="C39" s="140">
        <v>1242995.1599999999</v>
      </c>
      <c r="D39" s="92">
        <f t="shared" si="0"/>
        <v>0</v>
      </c>
      <c r="I39" s="110"/>
    </row>
    <row r="40" spans="1:9" s="8" customFormat="1" ht="11.25" customHeight="1" thickBot="1">
      <c r="A40" s="63" t="s">
        <v>55</v>
      </c>
      <c r="B40" s="93">
        <f>SUM(B31:B39)</f>
        <v>616125720.66999996</v>
      </c>
      <c r="C40" s="87">
        <f>SUM(C31:C39)</f>
        <v>238542710.79999998</v>
      </c>
      <c r="D40" s="88">
        <f>SUM(D31:D39)</f>
        <v>377583009.86999995</v>
      </c>
      <c r="I40" s="110"/>
    </row>
    <row r="41" spans="1:9" s="8" customFormat="1" ht="12" thickBot="1">
      <c r="A41" s="64" t="s">
        <v>56</v>
      </c>
      <c r="B41" s="94">
        <f>SUM(B29,B40)</f>
        <v>649503244.88</v>
      </c>
      <c r="C41" s="94">
        <f>SUM(C29,C40)</f>
        <v>239950298.63</v>
      </c>
      <c r="D41" s="94">
        <f>SUM(D29,D40)</f>
        <v>409552946.24999994</v>
      </c>
      <c r="E41" s="111"/>
      <c r="F41" s="111"/>
      <c r="G41" s="111"/>
      <c r="I41" s="110"/>
    </row>
    <row r="42" spans="1:9" ht="11.25" customHeight="1" thickBot="1">
      <c r="A42" s="15"/>
      <c r="B42" s="14"/>
      <c r="C42" s="14"/>
      <c r="D42" s="13"/>
      <c r="F42" s="110"/>
      <c r="I42" s="110"/>
    </row>
    <row r="43" spans="1:9" ht="11.25" customHeight="1">
      <c r="A43" s="36" t="s">
        <v>57</v>
      </c>
      <c r="B43" s="171"/>
      <c r="C43" s="171"/>
      <c r="D43" s="173"/>
      <c r="E43" s="110"/>
      <c r="F43" s="110"/>
      <c r="I43" s="110"/>
    </row>
    <row r="44" spans="1:9" ht="11.25" customHeight="1" thickBot="1">
      <c r="A44" s="107" t="s">
        <v>58</v>
      </c>
      <c r="B44" s="172"/>
      <c r="C44" s="172"/>
      <c r="D44" s="174"/>
    </row>
    <row r="45" spans="1:9" ht="11.25" customHeight="1">
      <c r="A45" s="164" t="s">
        <v>282</v>
      </c>
      <c r="B45" s="164"/>
      <c r="C45" s="164"/>
      <c r="D45" s="106"/>
      <c r="I45" s="110"/>
    </row>
    <row r="46" spans="1:9" ht="11.25" customHeight="1">
      <c r="A46" s="165" t="s">
        <v>59</v>
      </c>
      <c r="B46" s="165"/>
      <c r="C46" s="165"/>
      <c r="D46" s="106"/>
    </row>
    <row r="47" spans="1:9" ht="11.25" customHeight="1">
      <c r="A47" s="106"/>
      <c r="B47" s="106"/>
      <c r="C47" s="106"/>
      <c r="D47" s="106"/>
      <c r="I47" s="110"/>
    </row>
    <row r="48" spans="1:9" ht="11.25" customHeight="1">
      <c r="A48" s="106"/>
      <c r="B48" s="106"/>
      <c r="C48" s="106"/>
      <c r="D48" s="127"/>
      <c r="E48" s="112"/>
      <c r="I48" s="110"/>
    </row>
    <row r="49" spans="1:7" ht="11.25" customHeight="1">
      <c r="A49" s="11"/>
      <c r="B49" s="11"/>
      <c r="C49" s="11"/>
      <c r="D49" s="11"/>
    </row>
    <row r="50" spans="1:7" ht="11.25" customHeight="1">
      <c r="A50" s="11"/>
      <c r="B50" s="11"/>
      <c r="C50" s="11"/>
      <c r="D50" s="11"/>
    </row>
    <row r="51" spans="1:7" ht="11.25" customHeight="1">
      <c r="A51" s="11"/>
      <c r="B51" s="11"/>
      <c r="C51" s="11"/>
      <c r="D51" s="11"/>
    </row>
    <row r="52" spans="1:7" ht="11.25" customHeight="1">
      <c r="A52" s="4"/>
      <c r="B52" s="16"/>
      <c r="C52" s="4"/>
      <c r="D52" s="4"/>
    </row>
    <row r="53" spans="1:7" s="33" customFormat="1" ht="11.25" customHeight="1">
      <c r="A53" s="142" t="s">
        <v>292</v>
      </c>
      <c r="B53" s="142"/>
      <c r="C53" s="142"/>
      <c r="D53" s="142"/>
      <c r="E53" s="39"/>
      <c r="F53" s="39"/>
      <c r="G53" s="39"/>
    </row>
    <row r="54" spans="1:7" s="33" customFormat="1" ht="11.25" customHeight="1">
      <c r="A54" s="141" t="s">
        <v>293</v>
      </c>
      <c r="B54" s="141"/>
      <c r="C54" s="141"/>
      <c r="D54" s="141"/>
      <c r="E54" s="141"/>
      <c r="F54" s="141"/>
      <c r="G54" s="141"/>
    </row>
    <row r="55" spans="1:7" s="33" customFormat="1" ht="11.25" customHeight="1">
      <c r="A55" s="141" t="s">
        <v>284</v>
      </c>
      <c r="B55" s="141"/>
      <c r="C55" s="141"/>
      <c r="D55" s="141"/>
      <c r="E55" s="38"/>
      <c r="F55" s="38"/>
      <c r="G55" s="38"/>
    </row>
    <row r="56" spans="1:7" s="33" customFormat="1" ht="11.25" customHeight="1">
      <c r="A56" s="38"/>
      <c r="B56" s="38"/>
      <c r="C56" s="38"/>
      <c r="D56" s="38"/>
      <c r="E56" s="38"/>
      <c r="F56" s="38"/>
      <c r="G56" s="38"/>
    </row>
    <row r="57" spans="1:7" s="33" customFormat="1" ht="11.25" customHeight="1">
      <c r="A57" s="38"/>
      <c r="B57" s="38"/>
      <c r="C57" s="38"/>
      <c r="D57" s="38"/>
      <c r="E57" s="38"/>
      <c r="F57" s="38"/>
      <c r="G57" s="38"/>
    </row>
    <row r="58" spans="1:7" s="33" customFormat="1" ht="11.25" customHeight="1">
      <c r="A58" s="38"/>
      <c r="B58" s="38"/>
      <c r="C58" s="38"/>
      <c r="D58" s="38"/>
      <c r="E58" s="38"/>
      <c r="F58" s="38"/>
      <c r="G58" s="38"/>
    </row>
    <row r="59" spans="1:7" s="33" customFormat="1" ht="11.25" customHeight="1">
      <c r="A59" s="38"/>
      <c r="B59" s="38"/>
      <c r="C59" s="38"/>
      <c r="D59" s="38"/>
      <c r="E59" s="38"/>
      <c r="F59" s="38"/>
      <c r="G59" s="38"/>
    </row>
    <row r="60" spans="1:7" s="33" customFormat="1" ht="11.25" customHeight="1">
      <c r="A60" s="142" t="s">
        <v>108</v>
      </c>
      <c r="B60" s="142"/>
      <c r="C60" s="142"/>
      <c r="D60" s="142"/>
      <c r="E60" s="39"/>
      <c r="F60" s="39"/>
      <c r="G60" s="39"/>
    </row>
    <row r="61" spans="1:7" s="33" customFormat="1" ht="11.25" customHeight="1">
      <c r="A61" s="142" t="s">
        <v>104</v>
      </c>
      <c r="B61" s="142"/>
      <c r="C61" s="142"/>
      <c r="D61" s="142"/>
      <c r="E61" s="39"/>
      <c r="F61" s="39"/>
      <c r="G61" s="39"/>
    </row>
    <row r="77" spans="2:8" ht="11.25" customHeight="1">
      <c r="C77" s="2" t="str">
        <f>CONCATENATE(B14," ",E77)</f>
        <v xml:space="preserve"> 2012NE00138358</v>
      </c>
      <c r="D77" s="2" t="s">
        <v>112</v>
      </c>
      <c r="E77" s="2" t="s">
        <v>113</v>
      </c>
      <c r="F77" s="2" t="s">
        <v>112</v>
      </c>
      <c r="G77" s="2" t="s">
        <v>112</v>
      </c>
      <c r="H77" s="110">
        <v>203432.42</v>
      </c>
    </row>
    <row r="78" spans="2:8" ht="11.25" customHeight="1">
      <c r="B78" s="2" t="s">
        <v>112</v>
      </c>
      <c r="C78" s="2" t="str">
        <f>CONCATENATE(B14," ",E78)</f>
        <v xml:space="preserve"> 2012NE00138580</v>
      </c>
      <c r="D78" s="2" t="s">
        <v>112</v>
      </c>
      <c r="E78" s="2" t="s">
        <v>114</v>
      </c>
      <c r="F78" s="2" t="s">
        <v>112</v>
      </c>
      <c r="G78" s="2" t="s">
        <v>112</v>
      </c>
      <c r="H78" s="2">
        <v>115.33</v>
      </c>
    </row>
    <row r="79" spans="2:8" ht="11.25" customHeight="1">
      <c r="B79" s="2" t="s">
        <v>112</v>
      </c>
      <c r="C79" s="2" t="str">
        <f>CONCATENATE(B14," ",E79)</f>
        <v xml:space="preserve"> 2012NE00147180</v>
      </c>
      <c r="D79" s="2" t="s">
        <v>112</v>
      </c>
      <c r="E79" s="2" t="s">
        <v>115</v>
      </c>
      <c r="F79" s="2" t="s">
        <v>112</v>
      </c>
      <c r="G79" s="2" t="s">
        <v>112</v>
      </c>
      <c r="H79" s="2">
        <v>35.93</v>
      </c>
    </row>
    <row r="80" spans="2:8" ht="11.25" customHeight="1">
      <c r="B80" s="2" t="s">
        <v>112</v>
      </c>
      <c r="C80" s="2" t="str">
        <f>CONCATENATE(B14," ",E80)</f>
        <v xml:space="preserve"> 2012NE00155980</v>
      </c>
      <c r="D80" s="2" t="s">
        <v>112</v>
      </c>
      <c r="E80" s="2" t="s">
        <v>116</v>
      </c>
      <c r="F80" s="2" t="s">
        <v>112</v>
      </c>
      <c r="G80" s="2" t="s">
        <v>112</v>
      </c>
      <c r="H80" s="110">
        <v>48691.34</v>
      </c>
    </row>
    <row r="81" spans="2:8" ht="11.25" customHeight="1">
      <c r="B81" s="2" t="s">
        <v>112</v>
      </c>
      <c r="C81" s="2" t="str">
        <f>CONCATENATE(B14," ",E81)</f>
        <v xml:space="preserve"> 2012NE00156580</v>
      </c>
      <c r="D81" s="2" t="s">
        <v>112</v>
      </c>
      <c r="E81" s="2" t="s">
        <v>117</v>
      </c>
      <c r="F81" s="2" t="s">
        <v>112</v>
      </c>
      <c r="G81" s="2" t="s">
        <v>112</v>
      </c>
      <c r="H81" s="2">
        <v>111.32</v>
      </c>
    </row>
    <row r="82" spans="2:8" ht="11.25" customHeight="1">
      <c r="B82" s="2" t="s">
        <v>112</v>
      </c>
      <c r="C82" s="2" t="str">
        <f>CONCATENATE(B14," ",E82)</f>
        <v xml:space="preserve"> 2012NE00159301</v>
      </c>
      <c r="D82" s="2" t="s">
        <v>112</v>
      </c>
      <c r="E82" s="2" t="s">
        <v>118</v>
      </c>
      <c r="F82" s="2" t="s">
        <v>112</v>
      </c>
      <c r="G82" s="2" t="s">
        <v>112</v>
      </c>
      <c r="H82" s="2">
        <v>0.12</v>
      </c>
    </row>
    <row r="83" spans="2:8" ht="11.25" customHeight="1">
      <c r="B83" s="2" t="s">
        <v>112</v>
      </c>
      <c r="C83" s="2" t="str">
        <f>CONCATENATE(B14," ",E83)</f>
        <v xml:space="preserve"> 2012NE00159758</v>
      </c>
      <c r="D83" s="2" t="s">
        <v>112</v>
      </c>
      <c r="E83" s="2" t="s">
        <v>119</v>
      </c>
      <c r="F83" s="2" t="s">
        <v>112</v>
      </c>
      <c r="G83" s="2" t="s">
        <v>112</v>
      </c>
      <c r="H83" s="110">
        <v>1000</v>
      </c>
    </row>
    <row r="84" spans="2:8" ht="11.25" customHeight="1">
      <c r="B84" s="2" t="s">
        <v>112</v>
      </c>
      <c r="C84" s="2" t="str">
        <f>CONCATENATE(B14," ",E84)</f>
        <v xml:space="preserve"> 2012NE00165001</v>
      </c>
      <c r="D84" s="2" t="s">
        <v>112</v>
      </c>
      <c r="E84" s="2" t="s">
        <v>120</v>
      </c>
      <c r="F84" s="2" t="s">
        <v>112</v>
      </c>
      <c r="G84" s="2" t="s">
        <v>112</v>
      </c>
      <c r="H84" s="110">
        <v>52311.21</v>
      </c>
    </row>
    <row r="85" spans="2:8" ht="11.25" customHeight="1">
      <c r="B85" s="2" t="s">
        <v>112</v>
      </c>
      <c r="C85" s="2" t="str">
        <f>CONCATENATE(B14," ",E85)</f>
        <v xml:space="preserve"> 2012NE00173458</v>
      </c>
      <c r="D85" s="2" t="s">
        <v>112</v>
      </c>
      <c r="E85" s="2" t="s">
        <v>121</v>
      </c>
      <c r="F85" s="2" t="s">
        <v>112</v>
      </c>
      <c r="G85" s="2" t="s">
        <v>112</v>
      </c>
      <c r="H85" s="110">
        <v>23627.75</v>
      </c>
    </row>
    <row r="86" spans="2:8" ht="11.25" customHeight="1">
      <c r="B86" s="2" t="s">
        <v>112</v>
      </c>
      <c r="C86" s="2" t="str">
        <f>CONCATENATE(B14," ",E86)</f>
        <v xml:space="preserve"> 2012NE00196604</v>
      </c>
      <c r="D86" s="2" t="s">
        <v>112</v>
      </c>
      <c r="E86" s="2" t="s">
        <v>122</v>
      </c>
      <c r="F86" s="2" t="s">
        <v>112</v>
      </c>
      <c r="G86" s="2" t="s">
        <v>112</v>
      </c>
      <c r="H86" s="110">
        <v>1967.2</v>
      </c>
    </row>
    <row r="87" spans="2:8" ht="11.25" customHeight="1">
      <c r="B87" s="2" t="s">
        <v>112</v>
      </c>
      <c r="C87" s="2" t="str">
        <f>CONCATENATE(B14," ",E87)</f>
        <v xml:space="preserve"> 2012NE00198948</v>
      </c>
      <c r="D87" s="2" t="s">
        <v>112</v>
      </c>
      <c r="E87" s="2" t="s">
        <v>123</v>
      </c>
      <c r="F87" s="2" t="s">
        <v>112</v>
      </c>
      <c r="G87" s="2" t="s">
        <v>112</v>
      </c>
      <c r="H87" s="2">
        <v>30</v>
      </c>
    </row>
    <row r="88" spans="2:8" ht="11.25" customHeight="1">
      <c r="B88" s="2" t="s">
        <v>112</v>
      </c>
      <c r="C88" s="2" t="str">
        <f>CONCATENATE(B14," ",E88)</f>
        <v xml:space="preserve"> 2012NE00199050</v>
      </c>
      <c r="D88" s="2" t="s">
        <v>112</v>
      </c>
      <c r="E88" s="2" t="s">
        <v>124</v>
      </c>
      <c r="F88" s="2" t="s">
        <v>112</v>
      </c>
      <c r="G88" s="2" t="s">
        <v>112</v>
      </c>
      <c r="H88" s="2">
        <v>580</v>
      </c>
    </row>
    <row r="89" spans="2:8" ht="11.25" customHeight="1">
      <c r="B89" s="2" t="s">
        <v>112</v>
      </c>
      <c r="C89" s="2" t="str">
        <f>CONCATENATE(B14," ",E89)</f>
        <v xml:space="preserve"> 2012NE00200108</v>
      </c>
      <c r="D89" s="2" t="s">
        <v>112</v>
      </c>
      <c r="E89" s="2" t="s">
        <v>125</v>
      </c>
      <c r="F89" s="2" t="s">
        <v>112</v>
      </c>
      <c r="G89" s="2" t="s">
        <v>112</v>
      </c>
      <c r="H89" s="2">
        <v>309.39999999999998</v>
      </c>
    </row>
    <row r="90" spans="2:8" ht="11.25" customHeight="1">
      <c r="B90" s="2" t="s">
        <v>112</v>
      </c>
      <c r="C90" s="2" t="str">
        <f>CONCATENATE(B14," ",E90)</f>
        <v xml:space="preserve"> 2012NE00200401</v>
      </c>
      <c r="D90" s="2" t="s">
        <v>112</v>
      </c>
      <c r="E90" s="2" t="s">
        <v>126</v>
      </c>
      <c r="F90" s="2" t="s">
        <v>112</v>
      </c>
      <c r="G90" s="2" t="s">
        <v>112</v>
      </c>
      <c r="H90" s="110">
        <v>37853.1</v>
      </c>
    </row>
    <row r="91" spans="2:8" ht="11.25" customHeight="1">
      <c r="B91" s="2" t="s">
        <v>112</v>
      </c>
      <c r="C91" s="2" t="str">
        <f>CONCATENATE(B14," ",E91)</f>
        <v xml:space="preserve"> 2012NE00211848</v>
      </c>
      <c r="D91" s="2" t="s">
        <v>112</v>
      </c>
      <c r="E91" s="2" t="s">
        <v>127</v>
      </c>
      <c r="F91" s="2" t="s">
        <v>112</v>
      </c>
      <c r="G91" s="2" t="s">
        <v>112</v>
      </c>
      <c r="H91" s="110">
        <v>2088.11</v>
      </c>
    </row>
    <row r="92" spans="2:8" ht="11.25" customHeight="1">
      <c r="B92" s="2" t="s">
        <v>112</v>
      </c>
      <c r="C92" s="2" t="str">
        <f>CONCATENATE(B14," ",E92)</f>
        <v xml:space="preserve"> 2012NE00212448</v>
      </c>
      <c r="D92" s="2" t="s">
        <v>112</v>
      </c>
      <c r="E92" s="2" t="s">
        <v>128</v>
      </c>
      <c r="F92" s="2" t="s">
        <v>112</v>
      </c>
      <c r="G92" s="2" t="s">
        <v>112</v>
      </c>
      <c r="H92" s="110">
        <v>3200</v>
      </c>
    </row>
    <row r="93" spans="2:8" ht="11.25" customHeight="1">
      <c r="B93" s="2" t="s">
        <v>112</v>
      </c>
      <c r="C93" s="2" t="str">
        <f>CONCATENATE(B14," ",E93)</f>
        <v xml:space="preserve"> 2012NE00217639</v>
      </c>
      <c r="D93" s="2" t="s">
        <v>112</v>
      </c>
      <c r="E93" s="2" t="s">
        <v>129</v>
      </c>
      <c r="F93" s="2" t="s">
        <v>112</v>
      </c>
      <c r="G93" s="2" t="s">
        <v>112</v>
      </c>
      <c r="H93" s="2">
        <v>856.73</v>
      </c>
    </row>
    <row r="94" spans="2:8" ht="11.25" customHeight="1">
      <c r="B94" s="2" t="s">
        <v>112</v>
      </c>
      <c r="C94" s="2" t="str">
        <f>CONCATENATE(B14," ",E94)</f>
        <v xml:space="preserve"> 2012NE00220420</v>
      </c>
      <c r="D94" s="2" t="s">
        <v>112</v>
      </c>
      <c r="E94" s="2" t="s">
        <v>130</v>
      </c>
      <c r="F94" s="2" t="s">
        <v>112</v>
      </c>
      <c r="G94" s="2" t="s">
        <v>112</v>
      </c>
      <c r="H94" s="110">
        <v>9223.89</v>
      </c>
    </row>
    <row r="95" spans="2:8" ht="11.25" customHeight="1">
      <c r="B95" s="2" t="s">
        <v>112</v>
      </c>
      <c r="C95" s="2" t="str">
        <f>CONCATENATE(B14," ",E95)</f>
        <v xml:space="preserve"> 2012NE00225910</v>
      </c>
      <c r="D95" s="2" t="s">
        <v>112</v>
      </c>
      <c r="E95" s="2" t="s">
        <v>131</v>
      </c>
      <c r="F95" s="2" t="s">
        <v>112</v>
      </c>
      <c r="G95" s="2" t="s">
        <v>112</v>
      </c>
      <c r="H95" s="110">
        <v>27308.26</v>
      </c>
    </row>
    <row r="96" spans="2:8" ht="11.25" customHeight="1">
      <c r="B96" s="2" t="s">
        <v>112</v>
      </c>
      <c r="C96" s="2" t="str">
        <f>CONCATENATE(B14," ",E96)</f>
        <v xml:space="preserve"> 2012NE00228016</v>
      </c>
      <c r="D96" s="2" t="s">
        <v>112</v>
      </c>
      <c r="E96" s="2" t="s">
        <v>132</v>
      </c>
      <c r="F96" s="2" t="s">
        <v>112</v>
      </c>
      <c r="G96" s="2" t="s">
        <v>112</v>
      </c>
      <c r="H96" s="110">
        <v>25030.89</v>
      </c>
    </row>
    <row r="97" spans="2:8" ht="11.25" customHeight="1">
      <c r="B97" s="2" t="s">
        <v>112</v>
      </c>
      <c r="C97" s="2" t="str">
        <f>CONCATENATE(B14," ",E97)</f>
        <v xml:space="preserve"> 2012NE00228124</v>
      </c>
      <c r="D97" s="2" t="s">
        <v>112</v>
      </c>
      <c r="E97" s="2" t="s">
        <v>133</v>
      </c>
      <c r="F97" s="2" t="s">
        <v>112</v>
      </c>
      <c r="G97" s="2" t="s">
        <v>112</v>
      </c>
      <c r="H97" s="110">
        <v>60401.18</v>
      </c>
    </row>
    <row r="98" spans="2:8" ht="11.25" customHeight="1">
      <c r="B98" s="2" t="s">
        <v>112</v>
      </c>
      <c r="C98" s="2" t="str">
        <f>CONCATENATE(B14," ",E98)</f>
        <v xml:space="preserve"> 2012NE00228409</v>
      </c>
      <c r="D98" s="2" t="s">
        <v>112</v>
      </c>
      <c r="E98" s="2" t="s">
        <v>134</v>
      </c>
      <c r="F98" s="2" t="s">
        <v>112</v>
      </c>
      <c r="G98" s="2" t="s">
        <v>112</v>
      </c>
      <c r="H98" s="2">
        <v>0.01</v>
      </c>
    </row>
    <row r="99" spans="2:8" ht="11.25" customHeight="1">
      <c r="B99" s="2" t="s">
        <v>112</v>
      </c>
      <c r="C99" s="2" t="str">
        <f>CONCATENATE(B14," ",E99)</f>
        <v xml:space="preserve"> 2012NE00235743</v>
      </c>
      <c r="D99" s="2" t="s">
        <v>112</v>
      </c>
      <c r="E99" s="2" t="s">
        <v>135</v>
      </c>
      <c r="F99" s="2" t="s">
        <v>112</v>
      </c>
      <c r="G99" s="2" t="s">
        <v>112</v>
      </c>
      <c r="H99" s="110">
        <v>6991.24</v>
      </c>
    </row>
    <row r="100" spans="2:8" ht="11.25" customHeight="1">
      <c r="B100" s="2" t="s">
        <v>112</v>
      </c>
      <c r="C100" s="2" t="str">
        <f>CONCATENATE(B14," ",E100)</f>
        <v xml:space="preserve"> 2012NE00237516</v>
      </c>
      <c r="D100" s="2" t="s">
        <v>112</v>
      </c>
      <c r="E100" s="2" t="s">
        <v>136</v>
      </c>
      <c r="F100" s="2" t="s">
        <v>112</v>
      </c>
      <c r="G100" s="2" t="s">
        <v>112</v>
      </c>
      <c r="H100" s="110">
        <v>6938.33</v>
      </c>
    </row>
    <row r="101" spans="2:8" ht="11.25" customHeight="1">
      <c r="B101" s="2" t="s">
        <v>112</v>
      </c>
      <c r="C101" s="2" t="str">
        <f>CONCATENATE(B14," ",E101)</f>
        <v xml:space="preserve"> 2012NE00240433</v>
      </c>
      <c r="D101" s="2" t="s">
        <v>112</v>
      </c>
      <c r="E101" s="2" t="s">
        <v>137</v>
      </c>
      <c r="F101" s="2" t="s">
        <v>112</v>
      </c>
      <c r="G101" s="2" t="s">
        <v>112</v>
      </c>
      <c r="H101" s="110">
        <v>15913.62</v>
      </c>
    </row>
    <row r="102" spans="2:8" ht="11.25" customHeight="1">
      <c r="B102" s="2" t="s">
        <v>112</v>
      </c>
      <c r="C102" s="2" t="str">
        <f>CONCATENATE(B14," ",E102)</f>
        <v xml:space="preserve"> 2012NE00246001</v>
      </c>
      <c r="D102" s="2" t="s">
        <v>112</v>
      </c>
      <c r="E102" s="2" t="s">
        <v>138</v>
      </c>
      <c r="F102" s="2" t="s">
        <v>112</v>
      </c>
      <c r="G102" s="2" t="s">
        <v>112</v>
      </c>
      <c r="H102" s="110">
        <v>1218.54</v>
      </c>
    </row>
    <row r="103" spans="2:8" ht="11.25" customHeight="1">
      <c r="B103" s="2" t="s">
        <v>112</v>
      </c>
      <c r="C103" s="2" t="str">
        <f>CONCATENATE(B14," ",E103)</f>
        <v xml:space="preserve"> 2012NE00254202</v>
      </c>
      <c r="D103" s="2" t="s">
        <v>112</v>
      </c>
      <c r="E103" s="2" t="s">
        <v>139</v>
      </c>
      <c r="F103" s="2" t="s">
        <v>112</v>
      </c>
      <c r="G103" s="2" t="s">
        <v>112</v>
      </c>
      <c r="H103" s="2">
        <v>0.46</v>
      </c>
    </row>
    <row r="104" spans="2:8" ht="11.25" customHeight="1">
      <c r="B104" s="2" t="s">
        <v>112</v>
      </c>
      <c r="C104" s="2" t="str">
        <f>CONCATENATE(B14," ",E104)</f>
        <v xml:space="preserve"> 2012NE00254347</v>
      </c>
      <c r="D104" s="2" t="s">
        <v>112</v>
      </c>
      <c r="E104" s="2" t="s">
        <v>140</v>
      </c>
      <c r="F104" s="2" t="s">
        <v>112</v>
      </c>
      <c r="G104" s="2" t="s">
        <v>112</v>
      </c>
      <c r="H104" s="110">
        <v>134399.34</v>
      </c>
    </row>
    <row r="105" spans="2:8" ht="11.25" customHeight="1">
      <c r="B105" s="2" t="s">
        <v>112</v>
      </c>
      <c r="C105" s="2" t="str">
        <f>CONCATENATE(B14," ",E105)</f>
        <v xml:space="preserve"> 2012NE00259847</v>
      </c>
      <c r="D105" s="2" t="s">
        <v>112</v>
      </c>
      <c r="E105" s="2" t="s">
        <v>141</v>
      </c>
      <c r="F105" s="2" t="s">
        <v>112</v>
      </c>
      <c r="G105" s="2" t="s">
        <v>112</v>
      </c>
      <c r="H105" s="110">
        <v>9004.1</v>
      </c>
    </row>
    <row r="106" spans="2:8" ht="11.25" customHeight="1">
      <c r="B106" s="2" t="s">
        <v>112</v>
      </c>
      <c r="C106" s="2" t="str">
        <f>CONCATENATE(B14," ",E106)</f>
        <v xml:space="preserve"> 2012NE00261046</v>
      </c>
      <c r="D106" s="2" t="s">
        <v>112</v>
      </c>
      <c r="E106" s="2" t="s">
        <v>142</v>
      </c>
      <c r="F106" s="2" t="s">
        <v>112</v>
      </c>
      <c r="G106" s="2" t="s">
        <v>112</v>
      </c>
      <c r="H106" s="110">
        <v>5866.55</v>
      </c>
    </row>
    <row r="107" spans="2:8" ht="11.25" customHeight="1">
      <c r="B107" s="2" t="s">
        <v>112</v>
      </c>
      <c r="C107" s="2" t="str">
        <f>CONCATENATE(B14," ",E107)</f>
        <v xml:space="preserve"> 2012NE00266458</v>
      </c>
      <c r="D107" s="2" t="s">
        <v>112</v>
      </c>
      <c r="E107" s="2" t="s">
        <v>143</v>
      </c>
      <c r="F107" s="2" t="s">
        <v>112</v>
      </c>
      <c r="G107" s="2" t="s">
        <v>112</v>
      </c>
      <c r="H107" s="110">
        <v>15083.02</v>
      </c>
    </row>
    <row r="108" spans="2:8" ht="11.25" customHeight="1">
      <c r="B108" s="2" t="s">
        <v>112</v>
      </c>
      <c r="C108" s="2" t="str">
        <f>CONCATENATE(B14," ",E108)</f>
        <v xml:space="preserve"> 2012NE00267310</v>
      </c>
      <c r="D108" s="2" t="s">
        <v>112</v>
      </c>
      <c r="E108" s="2" t="s">
        <v>144</v>
      </c>
      <c r="F108" s="2" t="s">
        <v>112</v>
      </c>
      <c r="G108" s="2" t="s">
        <v>112</v>
      </c>
      <c r="H108" s="110">
        <v>10000</v>
      </c>
    </row>
    <row r="109" spans="2:8" ht="11.25" customHeight="1">
      <c r="B109" s="2" t="s">
        <v>112</v>
      </c>
      <c r="C109" s="2" t="str">
        <f>CONCATENATE(B14," ",E109)</f>
        <v xml:space="preserve"> 2012NE00268950</v>
      </c>
      <c r="D109" s="2" t="s">
        <v>112</v>
      </c>
      <c r="E109" s="2" t="s">
        <v>145</v>
      </c>
      <c r="F109" s="2" t="s">
        <v>112</v>
      </c>
      <c r="G109" s="2" t="s">
        <v>112</v>
      </c>
      <c r="H109" s="110">
        <v>5000</v>
      </c>
    </row>
    <row r="110" spans="2:8" ht="11.25" customHeight="1">
      <c r="B110" s="2" t="s">
        <v>112</v>
      </c>
      <c r="C110" s="2" t="str">
        <f>CONCATENATE(B14," ",E110)</f>
        <v xml:space="preserve"> 2012NE00272951</v>
      </c>
      <c r="D110" s="2" t="s">
        <v>112</v>
      </c>
      <c r="E110" s="2" t="s">
        <v>146</v>
      </c>
      <c r="F110" s="2" t="s">
        <v>112</v>
      </c>
      <c r="G110" s="2" t="s">
        <v>112</v>
      </c>
      <c r="H110" s="110">
        <v>2700</v>
      </c>
    </row>
    <row r="111" spans="2:8" ht="11.25" customHeight="1">
      <c r="B111" s="2" t="s">
        <v>112</v>
      </c>
      <c r="C111" s="2" t="str">
        <f>CONCATENATE(B14," ",E111)</f>
        <v xml:space="preserve"> 2012NE00273858</v>
      </c>
      <c r="D111" s="2" t="s">
        <v>112</v>
      </c>
      <c r="E111" s="2" t="s">
        <v>147</v>
      </c>
      <c r="F111" s="2" t="s">
        <v>112</v>
      </c>
      <c r="G111" s="2" t="s">
        <v>112</v>
      </c>
      <c r="H111" s="110">
        <v>470000</v>
      </c>
    </row>
    <row r="112" spans="2:8" ht="11.25" customHeight="1">
      <c r="B112" s="2" t="s">
        <v>112</v>
      </c>
      <c r="C112" s="2" t="str">
        <f>CONCATENATE(B14," ",E112)</f>
        <v xml:space="preserve"> 2012NE00285518</v>
      </c>
      <c r="D112" s="2" t="s">
        <v>112</v>
      </c>
      <c r="E112" s="2" t="s">
        <v>148</v>
      </c>
      <c r="F112" s="2" t="s">
        <v>112</v>
      </c>
      <c r="G112" s="2" t="s">
        <v>112</v>
      </c>
      <c r="H112" s="110">
        <v>3000</v>
      </c>
    </row>
    <row r="113" spans="2:8" ht="11.25" customHeight="1">
      <c r="B113" s="2" t="s">
        <v>112</v>
      </c>
      <c r="C113" s="2" t="str">
        <f>CONCATENATE(B14," ",E113)</f>
        <v xml:space="preserve"> 2012NE00289850</v>
      </c>
      <c r="D113" s="2" t="s">
        <v>112</v>
      </c>
      <c r="E113" s="2" t="s">
        <v>149</v>
      </c>
      <c r="F113" s="2" t="s">
        <v>112</v>
      </c>
      <c r="G113" s="2" t="s">
        <v>112</v>
      </c>
      <c r="H113" s="2">
        <v>638.61</v>
      </c>
    </row>
    <row r="114" spans="2:8" ht="11.25" customHeight="1">
      <c r="B114" s="2" t="s">
        <v>112</v>
      </c>
      <c r="C114" s="2" t="str">
        <f>CONCATENATE(B14," ",E114)</f>
        <v xml:space="preserve"> 2012NE00292142</v>
      </c>
      <c r="D114" s="2" t="s">
        <v>112</v>
      </c>
      <c r="E114" s="2" t="s">
        <v>150</v>
      </c>
      <c r="F114" s="2" t="s">
        <v>112</v>
      </c>
      <c r="G114" s="2" t="s">
        <v>112</v>
      </c>
      <c r="H114" s="2">
        <v>130.80000000000001</v>
      </c>
    </row>
    <row r="115" spans="2:8" ht="11.25" customHeight="1">
      <c r="B115" s="2" t="s">
        <v>112</v>
      </c>
      <c r="C115" s="2" t="str">
        <f>CONCATENATE(B14," ",E115)</f>
        <v xml:space="preserve"> 2012NE00295758</v>
      </c>
      <c r="D115" s="2" t="s">
        <v>112</v>
      </c>
      <c r="E115" s="2" t="s">
        <v>151</v>
      </c>
      <c r="F115" s="2" t="s">
        <v>112</v>
      </c>
      <c r="G115" s="2" t="s">
        <v>112</v>
      </c>
      <c r="H115" s="110">
        <v>240000</v>
      </c>
    </row>
    <row r="116" spans="2:8" ht="11.25" customHeight="1">
      <c r="B116" s="2" t="s">
        <v>112</v>
      </c>
      <c r="C116" s="2" t="str">
        <f>CONCATENATE(B14," ",E116)</f>
        <v xml:space="preserve"> 2012NE00297607</v>
      </c>
      <c r="D116" s="2" t="s">
        <v>112</v>
      </c>
      <c r="E116" s="2" t="s">
        <v>152</v>
      </c>
      <c r="F116" s="2" t="s">
        <v>112</v>
      </c>
      <c r="G116" s="2" t="s">
        <v>112</v>
      </c>
      <c r="H116" s="2">
        <v>191</v>
      </c>
    </row>
    <row r="117" spans="2:8" ht="11.25" customHeight="1">
      <c r="B117" s="2" t="s">
        <v>112</v>
      </c>
      <c r="C117" s="2" t="str">
        <f>CONCATENATE(B14," ",E117)</f>
        <v xml:space="preserve"> 2012NE00303020</v>
      </c>
      <c r="D117" s="2" t="s">
        <v>112</v>
      </c>
      <c r="E117" s="2" t="s">
        <v>153</v>
      </c>
      <c r="F117" s="2" t="s">
        <v>112</v>
      </c>
      <c r="G117" s="2" t="s">
        <v>112</v>
      </c>
      <c r="H117" s="110">
        <v>1890</v>
      </c>
    </row>
    <row r="118" spans="2:8" ht="11.25" customHeight="1">
      <c r="B118" s="2" t="s">
        <v>112</v>
      </c>
      <c r="C118" s="2" t="str">
        <f>CONCATENATE(B14," ",E118)</f>
        <v xml:space="preserve"> 2012NE00306901</v>
      </c>
      <c r="D118" s="2" t="s">
        <v>112</v>
      </c>
      <c r="E118" s="2" t="s">
        <v>154</v>
      </c>
      <c r="F118" s="2" t="s">
        <v>112</v>
      </c>
      <c r="G118" s="2" t="s">
        <v>112</v>
      </c>
      <c r="H118" s="110">
        <v>2600</v>
      </c>
    </row>
    <row r="119" spans="2:8" ht="11.25" customHeight="1">
      <c r="B119" s="2" t="s">
        <v>112</v>
      </c>
      <c r="C119" s="2" t="str">
        <f>CONCATENATE(B14," ",E119)</f>
        <v xml:space="preserve"> 2012NE00306926</v>
      </c>
      <c r="D119" s="2" t="s">
        <v>112</v>
      </c>
      <c r="E119" s="2" t="s">
        <v>155</v>
      </c>
      <c r="F119" s="2" t="s">
        <v>112</v>
      </c>
      <c r="G119" s="2" t="s">
        <v>112</v>
      </c>
      <c r="H119" s="110">
        <v>17053</v>
      </c>
    </row>
    <row r="120" spans="2:8" ht="11.25" customHeight="1">
      <c r="B120" s="2" t="s">
        <v>112</v>
      </c>
      <c r="C120" s="2" t="str">
        <f>CONCATENATE(B14," ",E120)</f>
        <v xml:space="preserve"> 2012NE00309208</v>
      </c>
      <c r="D120" s="2" t="s">
        <v>112</v>
      </c>
      <c r="E120" s="2" t="s">
        <v>156</v>
      </c>
      <c r="F120" s="2" t="s">
        <v>112</v>
      </c>
      <c r="G120" s="2" t="s">
        <v>112</v>
      </c>
      <c r="H120" s="110">
        <v>36228.129999999997</v>
      </c>
    </row>
    <row r="121" spans="2:8" ht="11.25" customHeight="1">
      <c r="B121" s="2" t="s">
        <v>112</v>
      </c>
      <c r="C121" s="2" t="str">
        <f>CONCATENATE(B14," ",E121)</f>
        <v xml:space="preserve"> 2012NE00309511</v>
      </c>
      <c r="D121" s="2" t="s">
        <v>112</v>
      </c>
      <c r="E121" s="2" t="s">
        <v>157</v>
      </c>
      <c r="F121" s="2" t="s">
        <v>112</v>
      </c>
      <c r="G121" s="2" t="s">
        <v>112</v>
      </c>
      <c r="H121" s="2">
        <v>30.48</v>
      </c>
    </row>
    <row r="122" spans="2:8" ht="11.25" customHeight="1">
      <c r="B122" s="2" t="s">
        <v>112</v>
      </c>
      <c r="C122" s="2" t="str">
        <f>CONCATENATE(B14," ",E122)</f>
        <v xml:space="preserve"> 2012NE00310625</v>
      </c>
      <c r="D122" s="2" t="s">
        <v>112</v>
      </c>
      <c r="E122" s="2" t="s">
        <v>158</v>
      </c>
      <c r="F122" s="2" t="s">
        <v>112</v>
      </c>
      <c r="G122" s="2" t="s">
        <v>112</v>
      </c>
      <c r="H122" s="110">
        <v>3927.29</v>
      </c>
    </row>
    <row r="123" spans="2:8" ht="11.25" customHeight="1">
      <c r="B123" s="2" t="s">
        <v>112</v>
      </c>
      <c r="C123" s="2" t="str">
        <f>CONCATENATE(B14," ",E123)</f>
        <v xml:space="preserve"> 2012NE00311239</v>
      </c>
      <c r="D123" s="2" t="s">
        <v>112</v>
      </c>
      <c r="E123" s="2" t="s">
        <v>159</v>
      </c>
      <c r="F123" s="2" t="s">
        <v>112</v>
      </c>
      <c r="G123" s="2" t="s">
        <v>112</v>
      </c>
      <c r="H123" s="110">
        <v>4379.18</v>
      </c>
    </row>
    <row r="124" spans="2:8" ht="11.25" customHeight="1">
      <c r="B124" s="2" t="s">
        <v>112</v>
      </c>
      <c r="C124" s="2" t="str">
        <f>CONCATENATE(B14," ",E124)</f>
        <v xml:space="preserve"> 2012NE00311339</v>
      </c>
      <c r="D124" s="2" t="s">
        <v>112</v>
      </c>
      <c r="E124" s="2" t="s">
        <v>160</v>
      </c>
      <c r="F124" s="2" t="s">
        <v>112</v>
      </c>
      <c r="G124" s="2" t="s">
        <v>112</v>
      </c>
      <c r="H124" s="2">
        <v>362.08</v>
      </c>
    </row>
    <row r="125" spans="2:8" ht="11.25" customHeight="1">
      <c r="B125" s="2" t="s">
        <v>112</v>
      </c>
      <c r="C125" s="2" t="str">
        <f>CONCATENATE(B14," ",E125)</f>
        <v xml:space="preserve"> 2012NE00312450</v>
      </c>
      <c r="D125" s="2" t="s">
        <v>112</v>
      </c>
      <c r="E125" s="2" t="s">
        <v>161</v>
      </c>
      <c r="F125" s="2" t="s">
        <v>112</v>
      </c>
      <c r="G125" s="2" t="s">
        <v>112</v>
      </c>
      <c r="H125" s="110">
        <v>3117</v>
      </c>
    </row>
    <row r="126" spans="2:8" ht="11.25" customHeight="1">
      <c r="B126" s="2" t="s">
        <v>112</v>
      </c>
      <c r="C126" s="2" t="str">
        <f>CONCATENATE(B14," ",E126)</f>
        <v xml:space="preserve"> 2012NE00327630</v>
      </c>
      <c r="D126" s="2" t="s">
        <v>112</v>
      </c>
      <c r="E126" s="2" t="s">
        <v>162</v>
      </c>
      <c r="F126" s="2" t="s">
        <v>112</v>
      </c>
      <c r="G126" s="2" t="s">
        <v>112</v>
      </c>
      <c r="H126" s="2">
        <v>900</v>
      </c>
    </row>
    <row r="127" spans="2:8" ht="11.25" customHeight="1">
      <c r="B127" s="2" t="s">
        <v>112</v>
      </c>
      <c r="C127" s="2" t="str">
        <f>CONCATENATE(B14," ",E127)</f>
        <v xml:space="preserve"> 2012NE00328018</v>
      </c>
      <c r="D127" s="2" t="s">
        <v>112</v>
      </c>
      <c r="E127" s="2" t="s">
        <v>163</v>
      </c>
      <c r="F127" s="2" t="s">
        <v>112</v>
      </c>
      <c r="G127" s="2" t="s">
        <v>112</v>
      </c>
      <c r="H127" s="2">
        <v>180</v>
      </c>
    </row>
    <row r="128" spans="2:8" ht="11.25" customHeight="1">
      <c r="B128" s="2" t="s">
        <v>112</v>
      </c>
      <c r="C128" s="2" t="str">
        <f>CONCATENATE(B14," ",E128)</f>
        <v xml:space="preserve"> 2012NE00328543</v>
      </c>
      <c r="D128" s="2" t="s">
        <v>112</v>
      </c>
      <c r="E128" s="2" t="s">
        <v>164</v>
      </c>
      <c r="F128" s="2" t="s">
        <v>112</v>
      </c>
      <c r="G128" s="2" t="s">
        <v>112</v>
      </c>
      <c r="H128" s="2">
        <v>193.17</v>
      </c>
    </row>
    <row r="129" spans="2:8" ht="11.25" customHeight="1">
      <c r="B129" s="2" t="s">
        <v>112</v>
      </c>
      <c r="C129" s="2" t="str">
        <f>CONCATENATE(B14," ",E129)</f>
        <v xml:space="preserve"> 2012NE00328643</v>
      </c>
      <c r="D129" s="2" t="s">
        <v>112</v>
      </c>
      <c r="E129" s="2" t="s">
        <v>165</v>
      </c>
      <c r="F129" s="2" t="s">
        <v>112</v>
      </c>
      <c r="G129" s="2" t="s">
        <v>112</v>
      </c>
      <c r="H129" s="110">
        <v>8149.83</v>
      </c>
    </row>
    <row r="130" spans="2:8" ht="11.25" customHeight="1">
      <c r="B130" s="2" t="s">
        <v>112</v>
      </c>
      <c r="C130" s="2" t="str">
        <f>CONCATENATE(B14," ",E130)</f>
        <v xml:space="preserve"> 2012NE00328902</v>
      </c>
      <c r="D130" s="2" t="s">
        <v>112</v>
      </c>
      <c r="E130" s="2" t="s">
        <v>166</v>
      </c>
      <c r="F130" s="2" t="s">
        <v>112</v>
      </c>
      <c r="G130" s="2" t="s">
        <v>112</v>
      </c>
      <c r="H130" s="110">
        <v>32195.56</v>
      </c>
    </row>
    <row r="131" spans="2:8" ht="11.25" customHeight="1">
      <c r="B131" s="2" t="s">
        <v>112</v>
      </c>
      <c r="C131" s="2" t="str">
        <f>CONCATENATE(B14," ",E131)</f>
        <v xml:space="preserve"> 2012NE00329901</v>
      </c>
      <c r="D131" s="2" t="s">
        <v>112</v>
      </c>
      <c r="E131" s="2" t="s">
        <v>167</v>
      </c>
      <c r="F131" s="2" t="s">
        <v>112</v>
      </c>
      <c r="G131" s="2" t="s">
        <v>112</v>
      </c>
      <c r="H131" s="110">
        <v>2152.1999999999998</v>
      </c>
    </row>
    <row r="132" spans="2:8" ht="11.25" customHeight="1">
      <c r="B132" s="2" t="s">
        <v>112</v>
      </c>
      <c r="C132" s="2" t="str">
        <f>CONCATENATE(B14," ",E132)</f>
        <v xml:space="preserve"> 2012NE00337450</v>
      </c>
      <c r="D132" s="2" t="s">
        <v>112</v>
      </c>
      <c r="E132" s="2" t="s">
        <v>168</v>
      </c>
      <c r="F132" s="2" t="s">
        <v>112</v>
      </c>
      <c r="G132" s="2" t="s">
        <v>112</v>
      </c>
      <c r="H132" s="2">
        <v>300</v>
      </c>
    </row>
    <row r="133" spans="2:8" ht="11.25" customHeight="1">
      <c r="B133" s="2" t="s">
        <v>112</v>
      </c>
      <c r="C133" s="2" t="str">
        <f>CONCATENATE(B14," ",E133)</f>
        <v xml:space="preserve"> 2012NE00337597</v>
      </c>
      <c r="D133" s="2" t="s">
        <v>112</v>
      </c>
      <c r="E133" s="2" t="s">
        <v>169</v>
      </c>
      <c r="F133" s="2" t="s">
        <v>112</v>
      </c>
      <c r="G133" s="2" t="s">
        <v>112</v>
      </c>
      <c r="H133" s="110">
        <v>7631.47</v>
      </c>
    </row>
    <row r="134" spans="2:8" ht="11.25" customHeight="1">
      <c r="B134" s="2" t="s">
        <v>112</v>
      </c>
      <c r="C134" s="2" t="str">
        <f>CONCATENATE(B14," ",E134)</f>
        <v xml:space="preserve"> 2012NE00338501</v>
      </c>
      <c r="D134" s="2" t="s">
        <v>112</v>
      </c>
      <c r="E134" s="2" t="s">
        <v>170</v>
      </c>
      <c r="F134" s="2" t="s">
        <v>112</v>
      </c>
      <c r="G134" s="2" t="s">
        <v>112</v>
      </c>
      <c r="H134" s="110">
        <v>2236.64</v>
      </c>
    </row>
    <row r="135" spans="2:8" ht="11.25" customHeight="1">
      <c r="B135" s="2" t="s">
        <v>112</v>
      </c>
      <c r="C135" s="2" t="str">
        <f>CONCATENATE(B14," ",E135)</f>
        <v xml:space="preserve"> 2012NE00341850</v>
      </c>
      <c r="D135" s="2" t="s">
        <v>112</v>
      </c>
      <c r="E135" s="2" t="s">
        <v>171</v>
      </c>
      <c r="F135" s="2" t="s">
        <v>112</v>
      </c>
      <c r="G135" s="2" t="s">
        <v>112</v>
      </c>
      <c r="H135" s="110">
        <v>3274.97</v>
      </c>
    </row>
    <row r="136" spans="2:8" ht="11.25" customHeight="1">
      <c r="B136" s="2" t="s">
        <v>112</v>
      </c>
      <c r="C136" s="2" t="str">
        <f>CONCATENATE(B14," ",E136)</f>
        <v xml:space="preserve"> 2012NE00343950</v>
      </c>
      <c r="D136" s="2" t="s">
        <v>112</v>
      </c>
      <c r="E136" s="2" t="s">
        <v>172</v>
      </c>
      <c r="F136" s="2" t="s">
        <v>112</v>
      </c>
      <c r="G136" s="2" t="s">
        <v>112</v>
      </c>
      <c r="H136" s="110">
        <v>157156.53</v>
      </c>
    </row>
    <row r="137" spans="2:8" ht="11.25" customHeight="1">
      <c r="B137" s="2" t="s">
        <v>112</v>
      </c>
      <c r="C137" s="2" t="str">
        <f>CONCATENATE(B14," ",E137)</f>
        <v xml:space="preserve"> 2012NE00344558</v>
      </c>
      <c r="D137" s="2" t="s">
        <v>112</v>
      </c>
      <c r="E137" s="2" t="s">
        <v>173</v>
      </c>
      <c r="F137" s="2" t="s">
        <v>112</v>
      </c>
      <c r="G137" s="2" t="s">
        <v>112</v>
      </c>
      <c r="H137" s="110">
        <v>360959.32</v>
      </c>
    </row>
    <row r="138" spans="2:8" ht="11.25" customHeight="1">
      <c r="B138" s="2" t="s">
        <v>112</v>
      </c>
      <c r="C138" s="2" t="str">
        <f>CONCATENATE(B14," ",E138)</f>
        <v xml:space="preserve"> 2012NE00344858</v>
      </c>
      <c r="D138" s="2" t="s">
        <v>112</v>
      </c>
      <c r="E138" s="2" t="s">
        <v>174</v>
      </c>
      <c r="F138" s="2" t="s">
        <v>112</v>
      </c>
      <c r="G138" s="2" t="s">
        <v>112</v>
      </c>
      <c r="H138" s="110">
        <v>257459.33</v>
      </c>
    </row>
    <row r="139" spans="2:8" ht="11.25" customHeight="1">
      <c r="B139" s="2" t="s">
        <v>112</v>
      </c>
      <c r="C139" s="2" t="str">
        <f>CONCATENATE(B14," ",E139)</f>
        <v xml:space="preserve"> 2012NE00345158</v>
      </c>
      <c r="D139" s="2" t="s">
        <v>112</v>
      </c>
      <c r="E139" s="2" t="s">
        <v>175</v>
      </c>
      <c r="F139" s="2" t="s">
        <v>112</v>
      </c>
      <c r="G139" s="2" t="s">
        <v>112</v>
      </c>
      <c r="H139" s="2">
        <v>0.21</v>
      </c>
    </row>
    <row r="140" spans="2:8" ht="11.25" customHeight="1">
      <c r="B140" s="2" t="s">
        <v>112</v>
      </c>
      <c r="C140" s="2" t="str">
        <f>CONCATENATE(B14," ",E140)</f>
        <v xml:space="preserve"> 2012NE00348916</v>
      </c>
      <c r="D140" s="2" t="s">
        <v>112</v>
      </c>
      <c r="E140" s="2" t="s">
        <v>176</v>
      </c>
      <c r="F140" s="2" t="s">
        <v>112</v>
      </c>
      <c r="G140" s="2" t="s">
        <v>112</v>
      </c>
      <c r="H140" s="110">
        <v>5996</v>
      </c>
    </row>
    <row r="141" spans="2:8" ht="11.25" customHeight="1">
      <c r="B141" s="2" t="s">
        <v>112</v>
      </c>
      <c r="C141" s="2" t="str">
        <f>CONCATENATE(B14," ",E141)</f>
        <v xml:space="preserve"> 2012NE00349848</v>
      </c>
      <c r="D141" s="2" t="s">
        <v>112</v>
      </c>
      <c r="E141" s="2" t="s">
        <v>177</v>
      </c>
      <c r="F141" s="2" t="s">
        <v>112</v>
      </c>
      <c r="G141" s="2" t="s">
        <v>112</v>
      </c>
      <c r="H141" s="2">
        <v>420</v>
      </c>
    </row>
    <row r="142" spans="2:8" ht="11.25" customHeight="1">
      <c r="B142" s="2" t="s">
        <v>112</v>
      </c>
      <c r="C142" s="2" t="str">
        <f>CONCATENATE(B14," ",E142)</f>
        <v xml:space="preserve"> 2012NE00354244</v>
      </c>
      <c r="D142" s="2" t="s">
        <v>112</v>
      </c>
      <c r="E142" s="2" t="s">
        <v>178</v>
      </c>
      <c r="F142" s="2" t="s">
        <v>112</v>
      </c>
      <c r="G142" s="2" t="s">
        <v>112</v>
      </c>
      <c r="H142" s="110">
        <v>1581</v>
      </c>
    </row>
    <row r="143" spans="2:8" ht="11.25" customHeight="1">
      <c r="B143" s="2" t="s">
        <v>112</v>
      </c>
      <c r="C143" s="2" t="str">
        <f>CONCATENATE(B14," ",E143)</f>
        <v xml:space="preserve"> 2012NE00355901</v>
      </c>
      <c r="D143" s="2" t="s">
        <v>112</v>
      </c>
      <c r="E143" s="2" t="s">
        <v>179</v>
      </c>
      <c r="F143" s="2" t="s">
        <v>112</v>
      </c>
      <c r="G143" s="2" t="s">
        <v>112</v>
      </c>
      <c r="H143" s="110">
        <v>4784.57</v>
      </c>
    </row>
    <row r="144" spans="2:8" ht="11.25" customHeight="1">
      <c r="B144" s="2" t="s">
        <v>112</v>
      </c>
      <c r="C144" s="2" t="str">
        <f>CONCATENATE(B14," ",E144)</f>
        <v xml:space="preserve"> 2012NE00363301</v>
      </c>
      <c r="D144" s="2" t="s">
        <v>112</v>
      </c>
      <c r="E144" s="2" t="s">
        <v>180</v>
      </c>
      <c r="F144" s="2" t="s">
        <v>112</v>
      </c>
      <c r="G144" s="2" t="s">
        <v>112</v>
      </c>
      <c r="H144" s="110">
        <v>24000</v>
      </c>
    </row>
    <row r="145" spans="2:8" ht="11.25" customHeight="1">
      <c r="B145" s="2" t="s">
        <v>112</v>
      </c>
      <c r="C145" s="2" t="str">
        <f>CONCATENATE(B14," ",E145)</f>
        <v xml:space="preserve"> 2012NE00365643</v>
      </c>
      <c r="D145" s="2" t="s">
        <v>112</v>
      </c>
      <c r="E145" s="2" t="s">
        <v>181</v>
      </c>
      <c r="F145" s="2" t="s">
        <v>112</v>
      </c>
      <c r="G145" s="2" t="s">
        <v>112</v>
      </c>
      <c r="H145" s="110">
        <v>4578.08</v>
      </c>
    </row>
    <row r="146" spans="2:8" ht="11.25" customHeight="1">
      <c r="B146" s="2" t="s">
        <v>112</v>
      </c>
      <c r="C146" s="2" t="str">
        <f>CONCATENATE(B14," ",E146)</f>
        <v xml:space="preserve"> 2012NE00365722</v>
      </c>
      <c r="D146" s="2" t="s">
        <v>112</v>
      </c>
      <c r="E146" s="2" t="s">
        <v>182</v>
      </c>
      <c r="F146" s="2" t="s">
        <v>112</v>
      </c>
      <c r="G146" s="2" t="s">
        <v>112</v>
      </c>
      <c r="H146" s="2">
        <v>749.13</v>
      </c>
    </row>
    <row r="147" spans="2:8" ht="11.25" customHeight="1">
      <c r="B147" s="2" t="s">
        <v>112</v>
      </c>
      <c r="C147" s="2" t="str">
        <f>CONCATENATE(B14," ",E147)</f>
        <v xml:space="preserve"> 2012NE00379730</v>
      </c>
      <c r="D147" s="2" t="s">
        <v>112</v>
      </c>
      <c r="E147" s="2" t="s">
        <v>183</v>
      </c>
      <c r="F147" s="2" t="s">
        <v>112</v>
      </c>
      <c r="G147" s="2" t="s">
        <v>112</v>
      </c>
      <c r="H147" s="110">
        <v>6890</v>
      </c>
    </row>
    <row r="148" spans="2:8" ht="11.25" customHeight="1">
      <c r="B148" s="2" t="s">
        <v>112</v>
      </c>
      <c r="C148" s="2" t="str">
        <f>CONCATENATE(B14," ",E148)</f>
        <v xml:space="preserve"> 2012NE00379818</v>
      </c>
      <c r="D148" s="2" t="s">
        <v>112</v>
      </c>
      <c r="E148" s="2" t="s">
        <v>184</v>
      </c>
      <c r="F148" s="2" t="s">
        <v>112</v>
      </c>
      <c r="G148" s="2" t="s">
        <v>112</v>
      </c>
      <c r="H148" s="110">
        <v>1378</v>
      </c>
    </row>
    <row r="149" spans="2:8" ht="11.25" customHeight="1">
      <c r="B149" s="2" t="s">
        <v>112</v>
      </c>
      <c r="C149" s="2" t="str">
        <f>CONCATENATE(B14," ",E149)</f>
        <v xml:space="preserve"> 2012NE00384125</v>
      </c>
      <c r="D149" s="2" t="s">
        <v>112</v>
      </c>
      <c r="E149" s="2" t="s">
        <v>185</v>
      </c>
      <c r="F149" s="2" t="s">
        <v>112</v>
      </c>
      <c r="G149" s="2" t="s">
        <v>112</v>
      </c>
      <c r="H149" s="110">
        <v>17166.669999999998</v>
      </c>
    </row>
    <row r="150" spans="2:8" ht="11.25" customHeight="1">
      <c r="B150" s="2" t="s">
        <v>112</v>
      </c>
      <c r="C150" s="2" t="str">
        <f>CONCATENATE(B14," ",E150)</f>
        <v xml:space="preserve"> 2012NE00391408</v>
      </c>
      <c r="D150" s="2" t="s">
        <v>112</v>
      </c>
      <c r="E150" s="2" t="s">
        <v>186</v>
      </c>
      <c r="F150" s="2" t="s">
        <v>112</v>
      </c>
      <c r="G150" s="2" t="s">
        <v>112</v>
      </c>
      <c r="H150" s="110">
        <v>32320</v>
      </c>
    </row>
    <row r="151" spans="2:8" ht="11.25" customHeight="1">
      <c r="B151" s="2" t="s">
        <v>112</v>
      </c>
      <c r="C151" s="2" t="str">
        <f>CONCATENATE(B14," ",E151)</f>
        <v xml:space="preserve"> 2012NE00394612</v>
      </c>
      <c r="D151" s="2" t="s">
        <v>112</v>
      </c>
      <c r="E151" s="2" t="s">
        <v>187</v>
      </c>
      <c r="F151" s="2" t="s">
        <v>112</v>
      </c>
      <c r="G151" s="2" t="s">
        <v>112</v>
      </c>
      <c r="H151" s="110">
        <v>4463</v>
      </c>
    </row>
    <row r="152" spans="2:8" ht="11.25" customHeight="1">
      <c r="B152" s="2" t="s">
        <v>112</v>
      </c>
      <c r="C152" s="2" t="str">
        <f>CONCATENATE(B14," ",E152)</f>
        <v xml:space="preserve"> 2012NE00401904</v>
      </c>
      <c r="D152" s="2" t="s">
        <v>112</v>
      </c>
      <c r="E152" s="2" t="s">
        <v>188</v>
      </c>
      <c r="F152" s="2" t="s">
        <v>112</v>
      </c>
      <c r="G152" s="2" t="s">
        <v>112</v>
      </c>
      <c r="H152" s="2">
        <v>900</v>
      </c>
    </row>
    <row r="153" spans="2:8" ht="11.25" customHeight="1">
      <c r="B153" s="2" t="s">
        <v>112</v>
      </c>
      <c r="C153" s="2" t="str">
        <f>CONCATENATE(B14," ",E153)</f>
        <v xml:space="preserve"> 2012NE00404350</v>
      </c>
      <c r="D153" s="2" t="s">
        <v>112</v>
      </c>
      <c r="E153" s="2" t="s">
        <v>189</v>
      </c>
      <c r="F153" s="2" t="s">
        <v>112</v>
      </c>
      <c r="G153" s="2" t="s">
        <v>112</v>
      </c>
      <c r="H153" s="110">
        <v>2847.56</v>
      </c>
    </row>
    <row r="154" spans="2:8" ht="11.25" customHeight="1">
      <c r="B154" s="2" t="s">
        <v>112</v>
      </c>
      <c r="C154" s="2" t="str">
        <f>CONCATENATE(B14," ",E154)</f>
        <v xml:space="preserve"> 2012NE00415647</v>
      </c>
      <c r="D154" s="2" t="s">
        <v>112</v>
      </c>
      <c r="E154" s="2" t="s">
        <v>190</v>
      </c>
      <c r="F154" s="2" t="s">
        <v>112</v>
      </c>
      <c r="G154" s="2" t="s">
        <v>112</v>
      </c>
      <c r="H154" s="110">
        <v>330000</v>
      </c>
    </row>
    <row r="155" spans="2:8" ht="11.25" customHeight="1">
      <c r="B155" s="2" t="s">
        <v>112</v>
      </c>
      <c r="C155" s="2" t="str">
        <f>CONCATENATE(B14," ",E155)</f>
        <v xml:space="preserve"> 2012NE00419793</v>
      </c>
      <c r="D155" s="2" t="s">
        <v>112</v>
      </c>
      <c r="E155" s="2" t="s">
        <v>191</v>
      </c>
      <c r="F155" s="2" t="s">
        <v>112</v>
      </c>
      <c r="G155" s="2" t="s">
        <v>112</v>
      </c>
      <c r="H155" s="2">
        <v>500</v>
      </c>
    </row>
    <row r="156" spans="2:8" ht="11.25" customHeight="1">
      <c r="B156" s="2" t="s">
        <v>112</v>
      </c>
      <c r="C156" s="2" t="str">
        <f>CONCATENATE(B14," ",E156)</f>
        <v xml:space="preserve"> 2012NE00427820</v>
      </c>
      <c r="D156" s="2" t="s">
        <v>112</v>
      </c>
      <c r="E156" s="2" t="s">
        <v>192</v>
      </c>
      <c r="F156" s="2" t="s">
        <v>112</v>
      </c>
      <c r="G156" s="2" t="s">
        <v>112</v>
      </c>
      <c r="H156" s="2">
        <v>5</v>
      </c>
    </row>
    <row r="157" spans="2:8" ht="11.25" customHeight="1">
      <c r="B157" s="2" t="s">
        <v>112</v>
      </c>
      <c r="C157" s="2" t="str">
        <f>CONCATENATE(B14," ",E157)</f>
        <v xml:space="preserve"> 2012NE00428216</v>
      </c>
      <c r="D157" s="2" t="s">
        <v>112</v>
      </c>
      <c r="E157" s="2" t="s">
        <v>193</v>
      </c>
      <c r="F157" s="2" t="s">
        <v>112</v>
      </c>
      <c r="G157" s="2" t="s">
        <v>112</v>
      </c>
      <c r="H157" s="110">
        <v>5237.3999999999996</v>
      </c>
    </row>
    <row r="158" spans="2:8" ht="11.25" customHeight="1">
      <c r="B158" s="2" t="s">
        <v>112</v>
      </c>
      <c r="C158" s="2" t="str">
        <f>CONCATENATE(B14," ",E158)</f>
        <v xml:space="preserve"> 2012NE00428551</v>
      </c>
      <c r="D158" s="2" t="s">
        <v>112</v>
      </c>
      <c r="E158" s="2" t="s">
        <v>194</v>
      </c>
      <c r="F158" s="2" t="s">
        <v>112</v>
      </c>
      <c r="G158" s="2" t="s">
        <v>112</v>
      </c>
      <c r="H158" s="110">
        <v>3878.45</v>
      </c>
    </row>
    <row r="159" spans="2:8" ht="11.25" customHeight="1">
      <c r="B159" s="2" t="s">
        <v>112</v>
      </c>
      <c r="C159" s="2" t="str">
        <f>CONCATENATE(B14," ",E159)</f>
        <v xml:space="preserve"> 2012NE00448951</v>
      </c>
      <c r="D159" s="2" t="s">
        <v>112</v>
      </c>
      <c r="E159" s="2" t="s">
        <v>195</v>
      </c>
      <c r="F159" s="2" t="s">
        <v>112</v>
      </c>
      <c r="G159" s="2" t="s">
        <v>112</v>
      </c>
      <c r="H159" s="2">
        <v>0.52</v>
      </c>
    </row>
    <row r="160" spans="2:8" ht="11.25" customHeight="1">
      <c r="B160" s="2" t="s">
        <v>112</v>
      </c>
      <c r="C160" s="2" t="str">
        <f>CONCATENATE(B14," ",E160)</f>
        <v xml:space="preserve"> 2012NE00449204</v>
      </c>
      <c r="D160" s="2" t="s">
        <v>112</v>
      </c>
      <c r="E160" s="2" t="s">
        <v>196</v>
      </c>
      <c r="F160" s="2" t="s">
        <v>112</v>
      </c>
      <c r="G160" s="2" t="s">
        <v>112</v>
      </c>
      <c r="H160" s="110">
        <v>188557.6</v>
      </c>
    </row>
    <row r="161" spans="2:8" ht="11.25" customHeight="1">
      <c r="B161" s="2" t="s">
        <v>112</v>
      </c>
      <c r="C161" s="2" t="str">
        <f>CONCATENATE(B14," ",E161)</f>
        <v xml:space="preserve"> 2012NE00453401</v>
      </c>
      <c r="D161" s="2" t="s">
        <v>112</v>
      </c>
      <c r="E161" s="2" t="s">
        <v>197</v>
      </c>
      <c r="F161" s="2" t="s">
        <v>112</v>
      </c>
      <c r="G161" s="2" t="s">
        <v>112</v>
      </c>
      <c r="H161" s="110">
        <v>1826.08</v>
      </c>
    </row>
    <row r="162" spans="2:8" ht="11.25" customHeight="1">
      <c r="B162" s="2" t="s">
        <v>112</v>
      </c>
      <c r="C162" s="2" t="str">
        <f>CONCATENATE(B14," ",E162)</f>
        <v xml:space="preserve"> 2012NE00463716</v>
      </c>
      <c r="D162" s="2" t="s">
        <v>112</v>
      </c>
      <c r="E162" s="2" t="s">
        <v>198</v>
      </c>
      <c r="F162" s="2" t="s">
        <v>112</v>
      </c>
      <c r="G162" s="2" t="s">
        <v>112</v>
      </c>
      <c r="H162" s="2">
        <v>6.85</v>
      </c>
    </row>
    <row r="163" spans="2:8" ht="11.25" customHeight="1">
      <c r="B163" s="2" t="s">
        <v>112</v>
      </c>
      <c r="C163" s="2" t="str">
        <f>CONCATENATE(B14," ",E163)</f>
        <v xml:space="preserve"> 2012NE00465416</v>
      </c>
      <c r="D163" s="2" t="s">
        <v>112</v>
      </c>
      <c r="E163" s="2" t="s">
        <v>199</v>
      </c>
      <c r="F163" s="2" t="s">
        <v>112</v>
      </c>
      <c r="G163" s="2" t="s">
        <v>112</v>
      </c>
      <c r="H163" s="2">
        <v>51.52</v>
      </c>
    </row>
    <row r="164" spans="2:8" ht="11.25" customHeight="1">
      <c r="B164" s="2" t="s">
        <v>112</v>
      </c>
      <c r="C164" s="2" t="str">
        <f>CONCATENATE(B14," ",E164)</f>
        <v xml:space="preserve"> 2012NE00470009</v>
      </c>
      <c r="D164" s="2" t="s">
        <v>112</v>
      </c>
      <c r="E164" s="2" t="s">
        <v>200</v>
      </c>
      <c r="F164" s="2" t="s">
        <v>112</v>
      </c>
      <c r="G164" s="2" t="s">
        <v>112</v>
      </c>
      <c r="H164" s="2">
        <v>6.77</v>
      </c>
    </row>
    <row r="165" spans="2:8" ht="11.25" customHeight="1">
      <c r="B165" s="2" t="s">
        <v>112</v>
      </c>
      <c r="C165" s="2" t="str">
        <f>CONCATENATE(B14," ",E165)</f>
        <v xml:space="preserve"> 2012NE00470109</v>
      </c>
      <c r="D165" s="2" t="s">
        <v>112</v>
      </c>
      <c r="E165" s="2" t="s">
        <v>201</v>
      </c>
      <c r="F165" s="2" t="s">
        <v>112</v>
      </c>
      <c r="G165" s="2" t="s">
        <v>112</v>
      </c>
      <c r="H165" s="2">
        <v>54.6</v>
      </c>
    </row>
    <row r="166" spans="2:8" ht="11.25" customHeight="1">
      <c r="B166" s="2" t="s">
        <v>112</v>
      </c>
      <c r="C166" s="2" t="str">
        <f>CONCATENATE(B14," ",E166)</f>
        <v xml:space="preserve"> 2012NE00471931</v>
      </c>
      <c r="D166" s="2" t="s">
        <v>112</v>
      </c>
      <c r="E166" s="2" t="s">
        <v>202</v>
      </c>
      <c r="F166" s="2" t="s">
        <v>112</v>
      </c>
      <c r="G166" s="2" t="s">
        <v>112</v>
      </c>
      <c r="H166" s="2">
        <v>55.51</v>
      </c>
    </row>
    <row r="167" spans="2:8" ht="11.25" customHeight="1">
      <c r="B167" s="2" t="s">
        <v>112</v>
      </c>
      <c r="C167" s="2" t="str">
        <f>CONCATENATE(B14," ",E167)</f>
        <v xml:space="preserve"> 2012NE00472031</v>
      </c>
      <c r="D167" s="2" t="s">
        <v>112</v>
      </c>
      <c r="E167" s="2" t="s">
        <v>203</v>
      </c>
      <c r="F167" s="2" t="s">
        <v>112</v>
      </c>
      <c r="G167" s="2" t="s">
        <v>112</v>
      </c>
      <c r="H167" s="2">
        <v>98.94</v>
      </c>
    </row>
    <row r="168" spans="2:8" ht="11.25" customHeight="1">
      <c r="B168" s="2" t="s">
        <v>112</v>
      </c>
      <c r="C168" s="2" t="str">
        <f>CONCATENATE(B14," ",E168)</f>
        <v xml:space="preserve"> 2012NE00478859</v>
      </c>
      <c r="D168" s="2" t="s">
        <v>112</v>
      </c>
      <c r="E168" s="2" t="s">
        <v>204</v>
      </c>
      <c r="F168" s="2" t="s">
        <v>112</v>
      </c>
      <c r="G168" s="2" t="s">
        <v>112</v>
      </c>
      <c r="H168" s="2">
        <v>11.76</v>
      </c>
    </row>
    <row r="169" spans="2:8" ht="11.25" customHeight="1">
      <c r="B169" s="2" t="s">
        <v>112</v>
      </c>
      <c r="C169" s="2" t="str">
        <f>CONCATENATE(B14," ",E169)</f>
        <v xml:space="preserve"> 2012NE00484346</v>
      </c>
      <c r="D169" s="2" t="s">
        <v>112</v>
      </c>
      <c r="E169" s="2" t="s">
        <v>205</v>
      </c>
      <c r="F169" s="2" t="s">
        <v>112</v>
      </c>
      <c r="G169" s="2" t="s">
        <v>112</v>
      </c>
      <c r="H169" s="2">
        <v>429.3</v>
      </c>
    </row>
    <row r="170" spans="2:8" ht="11.25" customHeight="1">
      <c r="B170" s="2" t="s">
        <v>112</v>
      </c>
      <c r="C170" s="2" t="str">
        <f>CONCATENATE(B14," ",E170)</f>
        <v xml:space="preserve"> 2012NE00496350</v>
      </c>
      <c r="D170" s="2" t="s">
        <v>112</v>
      </c>
      <c r="E170" s="2" t="s">
        <v>206</v>
      </c>
      <c r="F170" s="2" t="s">
        <v>112</v>
      </c>
      <c r="G170" s="2" t="s">
        <v>112</v>
      </c>
      <c r="H170" s="110">
        <v>2321.23</v>
      </c>
    </row>
    <row r="171" spans="2:8" ht="11.25" customHeight="1">
      <c r="B171" s="2" t="s">
        <v>112</v>
      </c>
      <c r="C171" s="2" t="str">
        <f>CONCATENATE(B14," ",E171)</f>
        <v xml:space="preserve"> 2012NE00496980</v>
      </c>
      <c r="D171" s="2" t="s">
        <v>112</v>
      </c>
      <c r="E171" s="2" t="s">
        <v>207</v>
      </c>
      <c r="F171" s="2" t="s">
        <v>112</v>
      </c>
      <c r="G171" s="2" t="s">
        <v>112</v>
      </c>
      <c r="H171" s="110">
        <v>37600</v>
      </c>
    </row>
    <row r="172" spans="2:8" ht="11.25" customHeight="1">
      <c r="B172" s="2" t="s">
        <v>112</v>
      </c>
      <c r="C172" s="2" t="str">
        <f>CONCATENATE(B14," ",E172)</f>
        <v xml:space="preserve"> 2012NE00497650</v>
      </c>
      <c r="D172" s="2" t="s">
        <v>112</v>
      </c>
      <c r="E172" s="2" t="s">
        <v>208</v>
      </c>
      <c r="F172" s="2" t="s">
        <v>112</v>
      </c>
      <c r="G172" s="2" t="s">
        <v>112</v>
      </c>
      <c r="H172" s="110">
        <v>94381.41</v>
      </c>
    </row>
    <row r="173" spans="2:8" ht="11.25" customHeight="1">
      <c r="B173" s="2" t="s">
        <v>112</v>
      </c>
      <c r="C173" s="2" t="str">
        <f>CONCATENATE(B14," ",E173)</f>
        <v xml:space="preserve"> 2012NE00503746</v>
      </c>
      <c r="D173" s="2" t="s">
        <v>112</v>
      </c>
      <c r="E173" s="2" t="s">
        <v>209</v>
      </c>
      <c r="F173" s="2" t="s">
        <v>112</v>
      </c>
      <c r="G173" s="2" t="s">
        <v>112</v>
      </c>
      <c r="H173" s="110">
        <v>3250.4</v>
      </c>
    </row>
    <row r="174" spans="2:8" ht="11.25" customHeight="1">
      <c r="B174" s="2" t="s">
        <v>112</v>
      </c>
      <c r="C174" s="2" t="str">
        <f>CONCATENATE(B14," ",E174)</f>
        <v xml:space="preserve"> 2012NE00504041</v>
      </c>
      <c r="D174" s="2" t="s">
        <v>112</v>
      </c>
      <c r="E174" s="2" t="s">
        <v>210</v>
      </c>
      <c r="F174" s="2" t="s">
        <v>112</v>
      </c>
      <c r="G174" s="2" t="s">
        <v>112</v>
      </c>
      <c r="H174" s="2">
        <v>76.599999999999994</v>
      </c>
    </row>
    <row r="175" spans="2:8" ht="11.25" customHeight="1">
      <c r="B175" s="2" t="s">
        <v>112</v>
      </c>
      <c r="C175" s="2" t="str">
        <f>CONCATENATE(B14," ",E175)</f>
        <v xml:space="preserve"> 2012NE00505139</v>
      </c>
      <c r="D175" s="2" t="s">
        <v>112</v>
      </c>
      <c r="E175" s="2" t="s">
        <v>211</v>
      </c>
      <c r="F175" s="2" t="s">
        <v>112</v>
      </c>
      <c r="G175" s="2" t="s">
        <v>112</v>
      </c>
      <c r="H175" s="2">
        <v>3.7</v>
      </c>
    </row>
    <row r="176" spans="2:8" ht="11.25" customHeight="1">
      <c r="B176" s="2" t="s">
        <v>112</v>
      </c>
      <c r="C176" s="2" t="str">
        <f>CONCATENATE(B14," ",E176)</f>
        <v xml:space="preserve"> 2012NE00510941</v>
      </c>
      <c r="D176" s="2" t="s">
        <v>112</v>
      </c>
      <c r="E176" s="2" t="s">
        <v>212</v>
      </c>
      <c r="F176" s="2" t="s">
        <v>112</v>
      </c>
      <c r="G176" s="2" t="s">
        <v>112</v>
      </c>
      <c r="H176" s="2">
        <v>62.4</v>
      </c>
    </row>
    <row r="177" spans="2:8" ht="11.25" customHeight="1">
      <c r="B177" s="2" t="s">
        <v>112</v>
      </c>
      <c r="C177" s="2" t="str">
        <f>CONCATENATE(B14," ",E177)</f>
        <v xml:space="preserve"> 2012NE80003001</v>
      </c>
      <c r="D177" s="2" t="s">
        <v>112</v>
      </c>
      <c r="E177" s="2" t="s">
        <v>213</v>
      </c>
      <c r="F177" s="2" t="s">
        <v>112</v>
      </c>
      <c r="G177" s="2" t="s">
        <v>112</v>
      </c>
      <c r="H177" s="110">
        <v>6627.32</v>
      </c>
    </row>
    <row r="178" spans="2:8" ht="11.25" customHeight="1">
      <c r="B178" s="2" t="s">
        <v>112</v>
      </c>
      <c r="C178" s="2" t="str">
        <f>CONCATENATE(B14," ",E178)</f>
        <v xml:space="preserve"> 2012NE80003917</v>
      </c>
      <c r="D178" s="2" t="s">
        <v>112</v>
      </c>
      <c r="E178" s="2" t="s">
        <v>214</v>
      </c>
      <c r="F178" s="2" t="s">
        <v>112</v>
      </c>
      <c r="G178" s="2" t="s">
        <v>112</v>
      </c>
      <c r="H178" s="110">
        <v>18170.400000000001</v>
      </c>
    </row>
    <row r="179" spans="2:8" ht="11.25" customHeight="1">
      <c r="B179" s="2" t="s">
        <v>112</v>
      </c>
      <c r="C179" s="2" t="str">
        <f>CONCATENATE(B14," ",E179)</f>
        <v xml:space="preserve"> 2012NE80005917</v>
      </c>
      <c r="D179" s="2" t="s">
        <v>112</v>
      </c>
      <c r="E179" s="2" t="s">
        <v>215</v>
      </c>
      <c r="F179" s="2" t="s">
        <v>112</v>
      </c>
      <c r="G179" s="2" t="s">
        <v>112</v>
      </c>
      <c r="H179" s="110">
        <v>1211.1400000000001</v>
      </c>
    </row>
    <row r="180" spans="2:8" ht="11.25" customHeight="1">
      <c r="B180" s="2" t="s">
        <v>112</v>
      </c>
      <c r="C180" s="2" t="str">
        <f>CONCATENATE(B14," ",E180)</f>
        <v xml:space="preserve"> 2012NE80011026</v>
      </c>
      <c r="D180" s="2" t="s">
        <v>112</v>
      </c>
      <c r="E180" s="2" t="s">
        <v>216</v>
      </c>
      <c r="F180" s="2" t="s">
        <v>112</v>
      </c>
      <c r="G180" s="2" t="s">
        <v>112</v>
      </c>
      <c r="H180" s="110">
        <v>7701</v>
      </c>
    </row>
    <row r="181" spans="2:8" ht="11.25" customHeight="1">
      <c r="B181" s="2" t="s">
        <v>112</v>
      </c>
      <c r="C181" s="2" t="str">
        <f>CONCATENATE(B14," ",E181)</f>
        <v xml:space="preserve"> 2012NE80013303</v>
      </c>
      <c r="D181" s="2" t="s">
        <v>112</v>
      </c>
      <c r="E181" s="2" t="s">
        <v>217</v>
      </c>
      <c r="F181" s="2" t="s">
        <v>112</v>
      </c>
      <c r="G181" s="2" t="s">
        <v>112</v>
      </c>
      <c r="H181" s="110">
        <v>1744.01</v>
      </c>
    </row>
    <row r="182" spans="2:8" ht="11.25" customHeight="1">
      <c r="B182" s="2" t="s">
        <v>112</v>
      </c>
      <c r="C182" s="2" t="str">
        <f>CONCATENATE(B14," ",E182)</f>
        <v xml:space="preserve"> 2012NE80014716</v>
      </c>
      <c r="D182" s="2" t="s">
        <v>112</v>
      </c>
      <c r="E182" s="2" t="s">
        <v>218</v>
      </c>
      <c r="F182" s="2" t="s">
        <v>112</v>
      </c>
      <c r="G182" s="2" t="s">
        <v>112</v>
      </c>
      <c r="H182" s="110">
        <v>176982.5</v>
      </c>
    </row>
    <row r="183" spans="2:8" ht="11.25" customHeight="1">
      <c r="B183" s="2" t="s">
        <v>112</v>
      </c>
      <c r="C183" s="2" t="str">
        <f>CONCATENATE(B14," ",E183)</f>
        <v xml:space="preserve"> 2012NE80016124</v>
      </c>
      <c r="D183" s="2" t="s">
        <v>112</v>
      </c>
      <c r="E183" s="2" t="s">
        <v>219</v>
      </c>
      <c r="F183" s="2" t="s">
        <v>112</v>
      </c>
      <c r="G183" s="2" t="s">
        <v>112</v>
      </c>
      <c r="H183" s="2">
        <v>597.67999999999995</v>
      </c>
    </row>
    <row r="184" spans="2:8" ht="11.25" customHeight="1">
      <c r="B184" s="2" t="s">
        <v>112</v>
      </c>
      <c r="C184" s="2" t="str">
        <f>CONCATENATE(B14," ",E184)</f>
        <v xml:space="preserve"> 2012NE80016824</v>
      </c>
      <c r="D184" s="2" t="s">
        <v>112</v>
      </c>
      <c r="E184" s="2" t="s">
        <v>220</v>
      </c>
      <c r="F184" s="2" t="s">
        <v>112</v>
      </c>
      <c r="G184" s="2" t="s">
        <v>112</v>
      </c>
      <c r="H184" s="110">
        <v>8930.7999999999993</v>
      </c>
    </row>
    <row r="185" spans="2:8" ht="11.25" customHeight="1">
      <c r="B185" s="2" t="s">
        <v>112</v>
      </c>
      <c r="C185" s="2" t="str">
        <f>CONCATENATE(B14," ",E185)</f>
        <v xml:space="preserve"> 2012NE80016924</v>
      </c>
      <c r="D185" s="2" t="s">
        <v>112</v>
      </c>
      <c r="E185" s="2" t="s">
        <v>221</v>
      </c>
      <c r="F185" s="2" t="s">
        <v>112</v>
      </c>
      <c r="G185" s="2" t="s">
        <v>112</v>
      </c>
      <c r="H185" s="110">
        <v>33253.089999999997</v>
      </c>
    </row>
    <row r="186" spans="2:8" ht="11.25" customHeight="1">
      <c r="B186" s="2" t="s">
        <v>112</v>
      </c>
      <c r="C186" s="2" t="str">
        <f>CONCATENATE(B14," ",E186)</f>
        <v xml:space="preserve"> 2012NE80017874</v>
      </c>
      <c r="D186" s="2" t="s">
        <v>112</v>
      </c>
      <c r="E186" s="2" t="s">
        <v>222</v>
      </c>
      <c r="F186" s="2" t="s">
        <v>112</v>
      </c>
      <c r="G186" s="2" t="s">
        <v>112</v>
      </c>
      <c r="H186" s="110">
        <v>15472.63</v>
      </c>
    </row>
    <row r="187" spans="2:8" ht="11.25" customHeight="1">
      <c r="B187" s="2" t="s">
        <v>112</v>
      </c>
      <c r="C187" s="2" t="str">
        <f>CONCATENATE(B14," ",E187)</f>
        <v xml:space="preserve"> 2012NE80018524</v>
      </c>
      <c r="D187" s="2" t="s">
        <v>112</v>
      </c>
      <c r="E187" s="2" t="s">
        <v>223</v>
      </c>
      <c r="F187" s="2" t="s">
        <v>112</v>
      </c>
      <c r="G187" s="2" t="s">
        <v>112</v>
      </c>
      <c r="H187" s="110">
        <v>56663.6</v>
      </c>
    </row>
    <row r="188" spans="2:8" ht="11.25" customHeight="1">
      <c r="B188" s="2" t="s">
        <v>112</v>
      </c>
      <c r="C188" s="2" t="str">
        <f>CONCATENATE(B14," ",E188)</f>
        <v xml:space="preserve"> 2012NE80018525</v>
      </c>
      <c r="D188" s="2" t="s">
        <v>112</v>
      </c>
      <c r="E188" s="2" t="s">
        <v>224</v>
      </c>
      <c r="F188" s="2" t="s">
        <v>112</v>
      </c>
      <c r="G188" s="2" t="s">
        <v>112</v>
      </c>
      <c r="H188" s="2">
        <v>664.4</v>
      </c>
    </row>
    <row r="189" spans="2:8" ht="11.25" customHeight="1">
      <c r="B189" s="2" t="s">
        <v>112</v>
      </c>
      <c r="C189" s="2" t="str">
        <f>CONCATENATE(B14," ",E189)</f>
        <v xml:space="preserve"> 2012NE80018528</v>
      </c>
      <c r="D189" s="2" t="s">
        <v>112</v>
      </c>
      <c r="E189" s="2" t="s">
        <v>225</v>
      </c>
      <c r="F189" s="2" t="s">
        <v>112</v>
      </c>
      <c r="G189" s="2" t="s">
        <v>112</v>
      </c>
      <c r="H189" s="110">
        <v>1392.1</v>
      </c>
    </row>
    <row r="190" spans="2:8" ht="11.25" customHeight="1">
      <c r="B190" s="2" t="s">
        <v>112</v>
      </c>
      <c r="C190" s="2" t="str">
        <f>CONCATENATE(B14," ",E190)</f>
        <v xml:space="preserve"> 2012NE80018542</v>
      </c>
      <c r="D190" s="2" t="s">
        <v>112</v>
      </c>
      <c r="E190" s="2" t="s">
        <v>226</v>
      </c>
      <c r="F190" s="2" t="s">
        <v>112</v>
      </c>
      <c r="G190" s="2" t="s">
        <v>112</v>
      </c>
      <c r="H190" s="110">
        <v>1279.9000000000001</v>
      </c>
    </row>
    <row r="191" spans="2:8" ht="11.25" customHeight="1">
      <c r="B191" s="2" t="s">
        <v>112</v>
      </c>
      <c r="C191" s="2" t="str">
        <f>CONCATENATE(B14," ",E191)</f>
        <v xml:space="preserve"> 2012NE80018712</v>
      </c>
      <c r="D191" s="2" t="s">
        <v>112</v>
      </c>
      <c r="E191" s="2" t="s">
        <v>227</v>
      </c>
      <c r="F191" s="2" t="s">
        <v>112</v>
      </c>
      <c r="G191" s="2" t="s">
        <v>112</v>
      </c>
      <c r="H191" s="2">
        <v>0.1</v>
      </c>
    </row>
    <row r="192" spans="2:8" ht="11.25" customHeight="1">
      <c r="B192" s="2" t="s">
        <v>112</v>
      </c>
      <c r="C192" s="2" t="str">
        <f>CONCATENATE(B14," ",E192)</f>
        <v xml:space="preserve"> 2012NE80021424</v>
      </c>
      <c r="D192" s="2" t="s">
        <v>112</v>
      </c>
      <c r="E192" s="2" t="s">
        <v>228</v>
      </c>
      <c r="F192" s="2" t="s">
        <v>112</v>
      </c>
      <c r="G192" s="2" t="s">
        <v>112</v>
      </c>
      <c r="H192" s="110">
        <v>1169.69</v>
      </c>
    </row>
    <row r="193" spans="2:8" ht="11.25" customHeight="1">
      <c r="B193" s="2" t="s">
        <v>112</v>
      </c>
      <c r="C193" s="2" t="str">
        <f>CONCATENATE(B14," ",E193)</f>
        <v xml:space="preserve"> 2012NE80024124</v>
      </c>
      <c r="D193" s="2" t="s">
        <v>112</v>
      </c>
      <c r="E193" s="2" t="s">
        <v>229</v>
      </c>
      <c r="F193" s="2" t="s">
        <v>112</v>
      </c>
      <c r="G193" s="2" t="s">
        <v>112</v>
      </c>
      <c r="H193" s="110">
        <v>1141.75</v>
      </c>
    </row>
    <row r="194" spans="2:8" ht="11.25" customHeight="1">
      <c r="B194" s="2" t="s">
        <v>112</v>
      </c>
      <c r="C194" s="2" t="str">
        <f>CONCATENATE(B14," ",E194)</f>
        <v xml:space="preserve"> 2012NE80025038</v>
      </c>
      <c r="D194" s="2" t="s">
        <v>112</v>
      </c>
      <c r="E194" s="2" t="s">
        <v>230</v>
      </c>
      <c r="F194" s="2" t="s">
        <v>112</v>
      </c>
      <c r="G194" s="2" t="s">
        <v>112</v>
      </c>
      <c r="H194" s="110">
        <v>13855</v>
      </c>
    </row>
    <row r="195" spans="2:8" ht="11.25" customHeight="1">
      <c r="B195" s="2" t="s">
        <v>112</v>
      </c>
      <c r="C195" s="2" t="str">
        <f>CONCATENATE(B14," ",E195)</f>
        <v xml:space="preserve"> 2012NE80025583</v>
      </c>
      <c r="D195" s="2" t="s">
        <v>112</v>
      </c>
      <c r="E195" s="2" t="s">
        <v>231</v>
      </c>
      <c r="F195" s="2" t="s">
        <v>112</v>
      </c>
      <c r="G195" s="2" t="s">
        <v>112</v>
      </c>
      <c r="H195" s="110">
        <v>87500</v>
      </c>
    </row>
    <row r="196" spans="2:8" ht="11.25" customHeight="1">
      <c r="B196" s="2" t="s">
        <v>112</v>
      </c>
      <c r="C196" s="2" t="str">
        <f>CONCATENATE(B14," ",E196)</f>
        <v xml:space="preserve"> 2012NE80026392</v>
      </c>
      <c r="D196" s="2" t="s">
        <v>112</v>
      </c>
      <c r="E196" s="2" t="s">
        <v>232</v>
      </c>
      <c r="F196" s="2" t="s">
        <v>112</v>
      </c>
      <c r="G196" s="2" t="s">
        <v>112</v>
      </c>
      <c r="H196" s="110">
        <v>125660</v>
      </c>
    </row>
    <row r="197" spans="2:8" ht="11.25" customHeight="1">
      <c r="B197" s="2" t="s">
        <v>112</v>
      </c>
      <c r="C197" s="2" t="str">
        <f>CONCATENATE(B14," ",E197)</f>
        <v xml:space="preserve"> 2012NE80026622</v>
      </c>
      <c r="D197" s="2" t="s">
        <v>112</v>
      </c>
      <c r="E197" s="2" t="s">
        <v>233</v>
      </c>
      <c r="F197" s="2" t="s">
        <v>112</v>
      </c>
      <c r="G197" s="2" t="s">
        <v>112</v>
      </c>
      <c r="H197" s="2">
        <v>408</v>
      </c>
    </row>
    <row r="198" spans="2:8" ht="11.25" customHeight="1">
      <c r="B198" s="2" t="s">
        <v>112</v>
      </c>
      <c r="C198" s="2" t="str">
        <f>CONCATENATE(B14," ",E198)</f>
        <v xml:space="preserve"> 2012NE80027207</v>
      </c>
      <c r="D198" s="2" t="s">
        <v>112</v>
      </c>
      <c r="E198" s="2" t="s">
        <v>234</v>
      </c>
      <c r="F198" s="2" t="s">
        <v>112</v>
      </c>
      <c r="G198" s="2" t="s">
        <v>112</v>
      </c>
      <c r="H198" s="110">
        <v>129395.66</v>
      </c>
    </row>
    <row r="199" spans="2:8" ht="11.25" customHeight="1">
      <c r="B199" s="2" t="s">
        <v>112</v>
      </c>
      <c r="C199" s="2" t="str">
        <f>CONCATENATE(B14," ",E199)</f>
        <v xml:space="preserve"> 2012NE80027517</v>
      </c>
      <c r="D199" s="2" t="s">
        <v>112</v>
      </c>
      <c r="E199" s="2" t="s">
        <v>235</v>
      </c>
      <c r="F199" s="2" t="s">
        <v>112</v>
      </c>
      <c r="G199" s="2" t="s">
        <v>112</v>
      </c>
      <c r="H199" s="110">
        <v>2600</v>
      </c>
    </row>
    <row r="200" spans="2:8" ht="11.25" customHeight="1">
      <c r="B200" s="2" t="s">
        <v>112</v>
      </c>
      <c r="C200" s="2" t="str">
        <f>CONCATENATE(B14," ",E200)</f>
        <v xml:space="preserve"> 2012NE80029124</v>
      </c>
      <c r="D200" s="2" t="s">
        <v>112</v>
      </c>
      <c r="E200" s="2" t="s">
        <v>236</v>
      </c>
      <c r="F200" s="2" t="s">
        <v>112</v>
      </c>
      <c r="G200" s="2" t="s">
        <v>112</v>
      </c>
      <c r="H200" s="110">
        <v>93951.39</v>
      </c>
    </row>
    <row r="201" spans="2:8" ht="11.25" customHeight="1">
      <c r="B201" s="2" t="s">
        <v>112</v>
      </c>
      <c r="C201" s="2" t="str">
        <f>CONCATENATE(B14," ",E201)</f>
        <v xml:space="preserve"> 2012NE80029216</v>
      </c>
      <c r="D201" s="2" t="s">
        <v>112</v>
      </c>
      <c r="E201" s="2" t="s">
        <v>237</v>
      </c>
      <c r="F201" s="2" t="s">
        <v>112</v>
      </c>
      <c r="G201" s="2" t="s">
        <v>112</v>
      </c>
      <c r="H201" s="110">
        <v>11653.82</v>
      </c>
    </row>
    <row r="202" spans="2:8" ht="11.25" customHeight="1">
      <c r="B202" s="2" t="s">
        <v>112</v>
      </c>
      <c r="C202" s="2" t="str">
        <f>CONCATENATE(B14," ",E202)</f>
        <v xml:space="preserve"> 2012NE80030205</v>
      </c>
      <c r="D202" s="2" t="s">
        <v>112</v>
      </c>
      <c r="E202" s="2" t="s">
        <v>238</v>
      </c>
      <c r="F202" s="2" t="s">
        <v>112</v>
      </c>
      <c r="G202" s="2" t="s">
        <v>112</v>
      </c>
      <c r="H202" s="110">
        <v>52728.5</v>
      </c>
    </row>
    <row r="203" spans="2:8" ht="11.25" customHeight="1">
      <c r="B203" s="2" t="s">
        <v>112</v>
      </c>
      <c r="C203" s="2" t="str">
        <f>CONCATENATE(B14," ",E203)</f>
        <v xml:space="preserve"> 2012NE80030808</v>
      </c>
      <c r="D203" s="2" t="s">
        <v>112</v>
      </c>
      <c r="E203" s="2" t="s">
        <v>239</v>
      </c>
      <c r="F203" s="2" t="s">
        <v>112</v>
      </c>
      <c r="G203" s="2" t="s">
        <v>112</v>
      </c>
      <c r="H203" s="110">
        <v>142187.46</v>
      </c>
    </row>
    <row r="204" spans="2:8" ht="11.25" customHeight="1">
      <c r="B204" s="2" t="s">
        <v>112</v>
      </c>
      <c r="C204" s="2" t="str">
        <f>CONCATENATE(B14," ",E204)</f>
        <v xml:space="preserve"> 2012NE80031107</v>
      </c>
      <c r="D204" s="2" t="s">
        <v>112</v>
      </c>
      <c r="E204" s="2" t="s">
        <v>240</v>
      </c>
      <c r="F204" s="2" t="s">
        <v>112</v>
      </c>
      <c r="G204" s="2" t="s">
        <v>112</v>
      </c>
      <c r="H204" s="110">
        <v>42485.94</v>
      </c>
    </row>
    <row r="205" spans="2:8" ht="11.25" customHeight="1">
      <c r="B205" s="2" t="s">
        <v>112</v>
      </c>
      <c r="C205" s="2" t="str">
        <f>CONCATENATE(B14," ",E205)</f>
        <v xml:space="preserve"> 2012NE80033101</v>
      </c>
      <c r="D205" s="2" t="s">
        <v>112</v>
      </c>
      <c r="E205" s="2" t="s">
        <v>241</v>
      </c>
      <c r="F205" s="2" t="s">
        <v>112</v>
      </c>
      <c r="G205" s="2" t="s">
        <v>112</v>
      </c>
      <c r="H205" s="110">
        <v>75791.06</v>
      </c>
    </row>
    <row r="206" spans="2:8" ht="11.25" customHeight="1">
      <c r="B206" s="2" t="s">
        <v>112</v>
      </c>
      <c r="C206" s="2" t="str">
        <f>CONCATENATE(B14," ",E206)</f>
        <v xml:space="preserve"> 2012NE80033202</v>
      </c>
      <c r="D206" s="2" t="s">
        <v>112</v>
      </c>
      <c r="E206" s="2" t="s">
        <v>242</v>
      </c>
      <c r="F206" s="2" t="s">
        <v>112</v>
      </c>
      <c r="G206" s="2" t="s">
        <v>112</v>
      </c>
      <c r="H206" s="110">
        <v>39555.51</v>
      </c>
    </row>
    <row r="207" spans="2:8" ht="11.25" customHeight="1">
      <c r="B207" s="2" t="s">
        <v>112</v>
      </c>
      <c r="C207" s="2" t="str">
        <f>CONCATENATE(B14," ",E207)</f>
        <v xml:space="preserve"> 2012NE80037857</v>
      </c>
      <c r="D207" s="2" t="s">
        <v>112</v>
      </c>
      <c r="E207" s="2" t="s">
        <v>243</v>
      </c>
      <c r="F207" s="2" t="s">
        <v>112</v>
      </c>
      <c r="G207" s="2" t="s">
        <v>112</v>
      </c>
      <c r="H207" s="110">
        <v>6559.37</v>
      </c>
    </row>
    <row r="208" spans="2:8" ht="11.25" customHeight="1">
      <c r="B208" s="2" t="s">
        <v>112</v>
      </c>
      <c r="C208" s="2" t="str">
        <f>CONCATENATE(B14," ",E208)</f>
        <v xml:space="preserve"> 2012NE80037908</v>
      </c>
      <c r="D208" s="2" t="s">
        <v>112</v>
      </c>
      <c r="E208" s="2" t="s">
        <v>244</v>
      </c>
      <c r="F208" s="2" t="s">
        <v>112</v>
      </c>
      <c r="G208" s="2" t="s">
        <v>112</v>
      </c>
      <c r="H208" s="110">
        <v>7217.76</v>
      </c>
    </row>
    <row r="209" spans="2:8" ht="11.25" customHeight="1">
      <c r="B209" s="2" t="s">
        <v>112</v>
      </c>
      <c r="C209" s="2" t="str">
        <f>CONCATENATE(B14," ",E209)</f>
        <v xml:space="preserve"> 2012NE80039730</v>
      </c>
      <c r="D209" s="2" t="s">
        <v>112</v>
      </c>
      <c r="E209" s="2" t="s">
        <v>245</v>
      </c>
      <c r="F209" s="2" t="s">
        <v>112</v>
      </c>
      <c r="G209" s="2" t="s">
        <v>112</v>
      </c>
      <c r="H209" s="110">
        <v>3262.5</v>
      </c>
    </row>
    <row r="210" spans="2:8" ht="11.25" customHeight="1">
      <c r="B210" s="2" t="s">
        <v>112</v>
      </c>
      <c r="C210" s="2" t="str">
        <f>CONCATENATE(B14," ",E210)</f>
        <v xml:space="preserve"> 2012NE80040924</v>
      </c>
      <c r="D210" s="2" t="s">
        <v>112</v>
      </c>
      <c r="E210" s="2" t="s">
        <v>246</v>
      </c>
      <c r="F210" s="2" t="s">
        <v>112</v>
      </c>
      <c r="G210" s="2" t="s">
        <v>112</v>
      </c>
      <c r="H210" s="2">
        <v>100</v>
      </c>
    </row>
    <row r="211" spans="2:8" ht="11.25" customHeight="1">
      <c r="B211" s="2" t="s">
        <v>112</v>
      </c>
      <c r="C211" s="2" t="str">
        <f>CONCATENATE(B14," ",E211)</f>
        <v xml:space="preserve"> 2012NE80041324</v>
      </c>
      <c r="D211" s="2" t="s">
        <v>112</v>
      </c>
      <c r="E211" s="2" t="s">
        <v>247</v>
      </c>
      <c r="F211" s="2" t="s">
        <v>112</v>
      </c>
      <c r="G211" s="2" t="s">
        <v>112</v>
      </c>
      <c r="H211" s="110">
        <v>1252.3800000000001</v>
      </c>
    </row>
    <row r="212" spans="2:8" ht="11.25" customHeight="1">
      <c r="B212" s="2" t="s">
        <v>112</v>
      </c>
      <c r="C212" s="2" t="str">
        <f>CONCATENATE(B14," ",E212)</f>
        <v xml:space="preserve"> 2012NE80041723</v>
      </c>
      <c r="D212" s="2" t="s">
        <v>112</v>
      </c>
      <c r="E212" s="2" t="s">
        <v>248</v>
      </c>
      <c r="F212" s="2" t="s">
        <v>112</v>
      </c>
      <c r="G212" s="2" t="s">
        <v>112</v>
      </c>
      <c r="H212" s="110">
        <v>4152.5</v>
      </c>
    </row>
    <row r="213" spans="2:8" ht="11.25" customHeight="1">
      <c r="B213" s="2" t="s">
        <v>112</v>
      </c>
      <c r="C213" s="2" t="str">
        <f>CONCATENATE(B14," ",E213)</f>
        <v xml:space="preserve"> 2012NE80047207</v>
      </c>
      <c r="D213" s="2" t="s">
        <v>112</v>
      </c>
      <c r="E213" s="2" t="s">
        <v>249</v>
      </c>
      <c r="F213" s="2" t="s">
        <v>112</v>
      </c>
      <c r="G213" s="2" t="s">
        <v>112</v>
      </c>
      <c r="H213" s="110">
        <v>76120.800000000003</v>
      </c>
    </row>
    <row r="214" spans="2:8" ht="11.25" customHeight="1">
      <c r="B214" s="2" t="s">
        <v>112</v>
      </c>
      <c r="C214" s="2" t="str">
        <f>CONCATENATE(B14," ",E214)</f>
        <v xml:space="preserve"> 2012NE80048516</v>
      </c>
      <c r="D214" s="2" t="s">
        <v>112</v>
      </c>
      <c r="E214" s="2" t="s">
        <v>250</v>
      </c>
      <c r="F214" s="2" t="s">
        <v>112</v>
      </c>
      <c r="G214" s="2" t="s">
        <v>112</v>
      </c>
      <c r="H214" s="110">
        <v>20623.29</v>
      </c>
    </row>
    <row r="215" spans="2:8" ht="11.25" customHeight="1">
      <c r="B215" s="2" t="s">
        <v>112</v>
      </c>
      <c r="C215" s="2" t="str">
        <f>CONCATENATE(B14," ",E215)</f>
        <v xml:space="preserve"> 2012NE80048616</v>
      </c>
      <c r="D215" s="2" t="s">
        <v>112</v>
      </c>
      <c r="E215" s="2" t="s">
        <v>251</v>
      </c>
      <c r="F215" s="2" t="s">
        <v>112</v>
      </c>
      <c r="G215" s="2" t="s">
        <v>112</v>
      </c>
      <c r="H215" s="110">
        <v>16735.189999999999</v>
      </c>
    </row>
    <row r="216" spans="2:8" ht="11.25" customHeight="1">
      <c r="B216" s="2" t="s">
        <v>112</v>
      </c>
      <c r="C216" s="2" t="str">
        <f>CONCATENATE(B14," ",E216)</f>
        <v xml:space="preserve"> 2012NE80048716</v>
      </c>
      <c r="D216" s="2" t="s">
        <v>112</v>
      </c>
      <c r="E216" s="2" t="s">
        <v>252</v>
      </c>
      <c r="F216" s="2" t="s">
        <v>112</v>
      </c>
      <c r="G216" s="2" t="s">
        <v>112</v>
      </c>
      <c r="H216" s="110">
        <v>20649.62</v>
      </c>
    </row>
    <row r="217" spans="2:8" ht="11.25" customHeight="1">
      <c r="B217" s="2" t="s">
        <v>112</v>
      </c>
      <c r="C217" s="2" t="str">
        <f>CONCATENATE(B14," ",E217)</f>
        <v xml:space="preserve"> 2012NE80053501</v>
      </c>
      <c r="D217" s="2" t="s">
        <v>112</v>
      </c>
      <c r="E217" s="2" t="s">
        <v>253</v>
      </c>
      <c r="F217" s="2" t="s">
        <v>112</v>
      </c>
      <c r="G217" s="2" t="s">
        <v>112</v>
      </c>
      <c r="H217" s="2">
        <v>12.9</v>
      </c>
    </row>
    <row r="218" spans="2:8" ht="11.25" customHeight="1">
      <c r="B218" s="2" t="s">
        <v>112</v>
      </c>
      <c r="C218" s="2" t="str">
        <f>CONCATENATE(B14," ",E218)</f>
        <v xml:space="preserve"> 2012NE80053803</v>
      </c>
      <c r="D218" s="2" t="s">
        <v>112</v>
      </c>
      <c r="E218" s="2" t="s">
        <v>254</v>
      </c>
      <c r="F218" s="2" t="s">
        <v>112</v>
      </c>
      <c r="G218" s="2" t="s">
        <v>112</v>
      </c>
      <c r="H218" s="110">
        <v>1583.1</v>
      </c>
    </row>
    <row r="219" spans="2:8" ht="11.25" customHeight="1">
      <c r="B219" s="2" t="s">
        <v>112</v>
      </c>
      <c r="C219" s="2" t="str">
        <f>CONCATENATE(B14," ",E219)</f>
        <v xml:space="preserve"> 2012NE80053958</v>
      </c>
      <c r="D219" s="2" t="s">
        <v>112</v>
      </c>
      <c r="E219" s="2" t="s">
        <v>255</v>
      </c>
      <c r="F219" s="2" t="s">
        <v>112</v>
      </c>
      <c r="G219" s="2" t="s">
        <v>112</v>
      </c>
      <c r="H219" s="110">
        <v>203367.46</v>
      </c>
    </row>
    <row r="220" spans="2:8" ht="11.25" customHeight="1">
      <c r="B220" s="2" t="s">
        <v>112</v>
      </c>
      <c r="C220" s="2" t="str">
        <f>CONCATENATE(B14," ",E220)</f>
        <v xml:space="preserve"> 2012NE80059217</v>
      </c>
      <c r="D220" s="2" t="s">
        <v>112</v>
      </c>
      <c r="E220" s="2" t="s">
        <v>256</v>
      </c>
      <c r="F220" s="2" t="s">
        <v>112</v>
      </c>
      <c r="G220" s="2" t="s">
        <v>112</v>
      </c>
      <c r="H220" s="110">
        <v>154071.75</v>
      </c>
    </row>
    <row r="221" spans="2:8" ht="11.25" customHeight="1">
      <c r="B221" s="2" t="s">
        <v>112</v>
      </c>
      <c r="C221" s="2" t="str">
        <f>CONCATENATE(B14," ",E221)</f>
        <v xml:space="preserve"> 2012NE80059448</v>
      </c>
      <c r="D221" s="2" t="s">
        <v>112</v>
      </c>
      <c r="E221" s="2" t="s">
        <v>257</v>
      </c>
      <c r="F221" s="2" t="s">
        <v>112</v>
      </c>
      <c r="G221" s="2" t="s">
        <v>112</v>
      </c>
      <c r="H221" s="110">
        <v>116339.71</v>
      </c>
    </row>
    <row r="222" spans="2:8" ht="11.25" customHeight="1">
      <c r="B222" s="2" t="s">
        <v>112</v>
      </c>
      <c r="C222" s="2" t="str">
        <f>CONCATENATE(B14," ",E222)</f>
        <v xml:space="preserve"> 2012NE80059517</v>
      </c>
      <c r="D222" s="2" t="s">
        <v>112</v>
      </c>
      <c r="E222" s="2" t="s">
        <v>258</v>
      </c>
      <c r="F222" s="2" t="s">
        <v>112</v>
      </c>
      <c r="G222" s="2" t="s">
        <v>112</v>
      </c>
      <c r="H222" s="110">
        <v>169090.9</v>
      </c>
    </row>
    <row r="223" spans="2:8" ht="11.25" customHeight="1">
      <c r="B223" s="2" t="s">
        <v>112</v>
      </c>
      <c r="C223" s="2" t="str">
        <f>CONCATENATE(B14," ",E223)</f>
        <v xml:space="preserve"> 2012NE80059748</v>
      </c>
      <c r="D223" s="2" t="s">
        <v>112</v>
      </c>
      <c r="E223" s="2" t="s">
        <v>259</v>
      </c>
      <c r="F223" s="2" t="s">
        <v>112</v>
      </c>
      <c r="G223" s="2" t="s">
        <v>112</v>
      </c>
      <c r="H223" s="110">
        <v>109661</v>
      </c>
    </row>
    <row r="224" spans="2:8" ht="11.25" customHeight="1">
      <c r="B224" s="2" t="s">
        <v>112</v>
      </c>
      <c r="C224" s="2" t="str">
        <f>CONCATENATE(B14," ",E224)</f>
        <v xml:space="preserve"> 2012NE80063824</v>
      </c>
      <c r="D224" s="2" t="s">
        <v>112</v>
      </c>
      <c r="E224" s="2" t="s">
        <v>260</v>
      </c>
      <c r="F224" s="2" t="s">
        <v>112</v>
      </c>
      <c r="G224" s="2" t="s">
        <v>112</v>
      </c>
      <c r="H224" s="110">
        <v>1802.67</v>
      </c>
    </row>
    <row r="225" spans="2:8" ht="11.25" customHeight="1">
      <c r="B225" s="2" t="s">
        <v>112</v>
      </c>
      <c r="C225" s="2" t="str">
        <f>CONCATENATE(B14," ",E225)</f>
        <v xml:space="preserve"> 2012NE80063924</v>
      </c>
      <c r="D225" s="2" t="s">
        <v>112</v>
      </c>
      <c r="E225" s="2" t="s">
        <v>261</v>
      </c>
      <c r="F225" s="2" t="s">
        <v>112</v>
      </c>
      <c r="G225" s="2" t="s">
        <v>112</v>
      </c>
      <c r="H225" s="110">
        <v>1264.9000000000001</v>
      </c>
    </row>
    <row r="226" spans="2:8" ht="11.25" customHeight="1">
      <c r="B226" s="2" t="s">
        <v>112</v>
      </c>
      <c r="C226" s="2" t="str">
        <f>CONCATENATE(B14," ",E226)</f>
        <v xml:space="preserve"> 2012NE80064959</v>
      </c>
      <c r="D226" s="2" t="s">
        <v>112</v>
      </c>
      <c r="E226" s="2" t="s">
        <v>262</v>
      </c>
      <c r="F226" s="2" t="s">
        <v>112</v>
      </c>
      <c r="G226" s="2" t="s">
        <v>112</v>
      </c>
      <c r="H226" s="110">
        <v>19800</v>
      </c>
    </row>
    <row r="227" spans="2:8" ht="11.25" customHeight="1">
      <c r="B227" s="2" t="s">
        <v>112</v>
      </c>
      <c r="C227" s="2" t="str">
        <f>CONCATENATE(B14," ",E227)</f>
        <v xml:space="preserve"> 2012NE80065401</v>
      </c>
      <c r="D227" s="2" t="s">
        <v>112</v>
      </c>
      <c r="E227" s="2" t="s">
        <v>263</v>
      </c>
      <c r="F227" s="2" t="s">
        <v>112</v>
      </c>
      <c r="G227" s="2" t="s">
        <v>112</v>
      </c>
      <c r="H227" s="2">
        <v>796.32</v>
      </c>
    </row>
    <row r="228" spans="2:8" ht="11.25" customHeight="1">
      <c r="B228" s="2" t="s">
        <v>112</v>
      </c>
      <c r="C228" s="2" t="str">
        <f>CONCATENATE(B14," ",E228)</f>
        <v xml:space="preserve"> 2012NE80065916</v>
      </c>
      <c r="D228" s="2" t="s">
        <v>112</v>
      </c>
      <c r="E228" s="2" t="s">
        <v>264</v>
      </c>
      <c r="F228" s="2" t="s">
        <v>112</v>
      </c>
      <c r="G228" s="2" t="s">
        <v>112</v>
      </c>
      <c r="H228" s="2">
        <v>216.54</v>
      </c>
    </row>
    <row r="229" spans="2:8" ht="11.25" customHeight="1">
      <c r="B229" s="2" t="s">
        <v>112</v>
      </c>
      <c r="C229" s="2" t="str">
        <f>CONCATENATE(B14," ",E229)</f>
        <v xml:space="preserve"> 2012NE80066421</v>
      </c>
      <c r="D229" s="2" t="s">
        <v>112</v>
      </c>
      <c r="E229" s="2" t="s">
        <v>265</v>
      </c>
      <c r="F229" s="2" t="s">
        <v>112</v>
      </c>
      <c r="G229" s="2" t="s">
        <v>112</v>
      </c>
      <c r="H229" s="110">
        <v>89900</v>
      </c>
    </row>
    <row r="230" spans="2:8" ht="11.25" customHeight="1">
      <c r="B230" s="2" t="s">
        <v>112</v>
      </c>
      <c r="C230" s="2" t="str">
        <f>CONCATENATE(B14," ",E230)</f>
        <v xml:space="preserve"> 2012NE80068612</v>
      </c>
      <c r="D230" s="2" t="s">
        <v>112</v>
      </c>
      <c r="E230" s="2" t="s">
        <v>266</v>
      </c>
      <c r="F230" s="2" t="s">
        <v>112</v>
      </c>
      <c r="G230" s="2" t="s">
        <v>112</v>
      </c>
      <c r="H230" s="2">
        <v>198</v>
      </c>
    </row>
    <row r="231" spans="2:8" ht="11.25" customHeight="1">
      <c r="B231" s="2" t="s">
        <v>112</v>
      </c>
      <c r="C231" s="2" t="str">
        <f>CONCATENATE(B14," ",E231)</f>
        <v xml:space="preserve"> 2012NE80069180</v>
      </c>
      <c r="D231" s="2" t="s">
        <v>112</v>
      </c>
      <c r="E231" s="2" t="s">
        <v>267</v>
      </c>
      <c r="F231" s="2" t="s">
        <v>112</v>
      </c>
      <c r="G231" s="2" t="s">
        <v>112</v>
      </c>
      <c r="H231" s="2">
        <v>693.94</v>
      </c>
    </row>
    <row r="232" spans="2:8" ht="11.25" customHeight="1">
      <c r="B232" s="2" t="s">
        <v>112</v>
      </c>
      <c r="C232" s="2" t="str">
        <f>CONCATENATE(B14," ",E232)</f>
        <v xml:space="preserve"> 2012NE80069617</v>
      </c>
      <c r="D232" s="2" t="s">
        <v>112</v>
      </c>
      <c r="E232" s="2" t="s">
        <v>268</v>
      </c>
      <c r="F232" s="2" t="s">
        <v>112</v>
      </c>
      <c r="G232" s="2" t="s">
        <v>112</v>
      </c>
      <c r="H232" s="2">
        <v>20.2</v>
      </c>
    </row>
    <row r="233" spans="2:8" ht="11.25" customHeight="1">
      <c r="B233" s="2" t="s">
        <v>112</v>
      </c>
      <c r="C233" s="2" t="str">
        <f>CONCATENATE(B14," ",E233)</f>
        <v xml:space="preserve"> 2012NE80073303</v>
      </c>
      <c r="D233" s="2" t="s">
        <v>112</v>
      </c>
      <c r="E233" s="2" t="s">
        <v>269</v>
      </c>
      <c r="F233" s="2" t="s">
        <v>112</v>
      </c>
      <c r="G233" s="2" t="s">
        <v>112</v>
      </c>
      <c r="H233" s="110">
        <v>8780.52</v>
      </c>
    </row>
    <row r="234" spans="2:8" ht="11.25" customHeight="1">
      <c r="B234" s="2" t="s">
        <v>112</v>
      </c>
      <c r="C234" s="2" t="str">
        <f>CONCATENATE(B14," ",E234)</f>
        <v xml:space="preserve"> 2012NE80073503</v>
      </c>
      <c r="D234" s="2" t="s">
        <v>112</v>
      </c>
      <c r="E234" s="2" t="s">
        <v>270</v>
      </c>
      <c r="F234" s="2" t="s">
        <v>112</v>
      </c>
      <c r="G234" s="2" t="s">
        <v>112</v>
      </c>
      <c r="H234" s="2">
        <v>635.34</v>
      </c>
    </row>
    <row r="235" spans="2:8" ht="11.25" customHeight="1">
      <c r="B235" s="2" t="s">
        <v>112</v>
      </c>
      <c r="C235" s="2" t="str">
        <f>CONCATENATE(B14," ",E235)</f>
        <v xml:space="preserve"> 2012NE80074742</v>
      </c>
      <c r="D235" s="2" t="s">
        <v>112</v>
      </c>
      <c r="E235" s="2" t="s">
        <v>271</v>
      </c>
      <c r="F235" s="2" t="s">
        <v>112</v>
      </c>
      <c r="G235" s="2" t="s">
        <v>112</v>
      </c>
      <c r="H235" s="2">
        <v>174.75</v>
      </c>
    </row>
    <row r="236" spans="2:8" ht="11.25" customHeight="1">
      <c r="B236" s="2" t="s">
        <v>112</v>
      </c>
      <c r="C236" s="2" t="str">
        <f>CONCATENATE(B14," ",E236)</f>
        <v xml:space="preserve"> 2012NE80075023</v>
      </c>
      <c r="D236" s="2" t="s">
        <v>112</v>
      </c>
      <c r="E236" s="2" t="s">
        <v>272</v>
      </c>
      <c r="F236" s="2" t="s">
        <v>112</v>
      </c>
      <c r="G236" s="2" t="s">
        <v>112</v>
      </c>
      <c r="H236" s="110">
        <v>6554</v>
      </c>
    </row>
    <row r="237" spans="2:8" ht="11.25" customHeight="1">
      <c r="B237" s="2" t="s">
        <v>112</v>
      </c>
      <c r="C237" s="2" t="str">
        <f>CONCATENATE(B14," ",E237)</f>
        <v xml:space="preserve"> 2012NE80076224</v>
      </c>
      <c r="D237" s="2" t="s">
        <v>112</v>
      </c>
      <c r="E237" s="2" t="s">
        <v>273</v>
      </c>
      <c r="F237" s="2" t="s">
        <v>112</v>
      </c>
      <c r="G237" s="2" t="s">
        <v>112</v>
      </c>
      <c r="H237" s="110">
        <v>18653.900000000001</v>
      </c>
    </row>
    <row r="238" spans="2:8" ht="11.25" customHeight="1">
      <c r="B238" s="2" t="s">
        <v>112</v>
      </c>
      <c r="C238" s="2" t="str">
        <f>CONCATENATE(B14," ",E238)</f>
        <v xml:space="preserve"> 2012NE80076316</v>
      </c>
      <c r="D238" s="2" t="s">
        <v>112</v>
      </c>
      <c r="E238" s="2" t="s">
        <v>274</v>
      </c>
      <c r="F238" s="2" t="s">
        <v>112</v>
      </c>
      <c r="G238" s="2" t="s">
        <v>112</v>
      </c>
      <c r="H238" s="110">
        <v>15871.85</v>
      </c>
    </row>
    <row r="239" spans="2:8" ht="11.25" customHeight="1">
      <c r="B239" s="2" t="s">
        <v>112</v>
      </c>
      <c r="C239" s="2" t="str">
        <f>CONCATENATE(B14," ",E239)</f>
        <v xml:space="preserve"> 2012NE80077122</v>
      </c>
      <c r="D239" s="2" t="s">
        <v>112</v>
      </c>
      <c r="E239" s="2" t="s">
        <v>275</v>
      </c>
      <c r="F239" s="2" t="s">
        <v>112</v>
      </c>
      <c r="G239" s="2" t="s">
        <v>112</v>
      </c>
      <c r="H239" s="110">
        <v>9475.2900000000009</v>
      </c>
    </row>
    <row r="240" spans="2:8" ht="11.25" customHeight="1">
      <c r="B240" s="2" t="s">
        <v>112</v>
      </c>
      <c r="C240" s="2" t="str">
        <f>CONCATENATE(B14," ",E240)</f>
        <v xml:space="preserve"> 2012NE80079992</v>
      </c>
      <c r="D240" s="2" t="s">
        <v>112</v>
      </c>
      <c r="E240" s="2" t="s">
        <v>276</v>
      </c>
      <c r="F240" s="2" t="s">
        <v>112</v>
      </c>
      <c r="G240" s="2" t="s">
        <v>112</v>
      </c>
      <c r="H240" s="110">
        <v>9242</v>
      </c>
    </row>
    <row r="241" spans="2:8" ht="11.25" customHeight="1">
      <c r="B241" s="2" t="s">
        <v>112</v>
      </c>
      <c r="C241" s="2" t="str">
        <f>CONCATENATE(B14," ",E241)</f>
        <v xml:space="preserve"> 2012NE80082922</v>
      </c>
      <c r="D241" s="2" t="s">
        <v>112</v>
      </c>
      <c r="E241" s="2" t="s">
        <v>277</v>
      </c>
      <c r="F241" s="2" t="s">
        <v>112</v>
      </c>
      <c r="G241" s="2" t="s">
        <v>112</v>
      </c>
      <c r="H241" s="2">
        <v>68.95</v>
      </c>
    </row>
    <row r="242" spans="2:8" ht="11.25" customHeight="1">
      <c r="B242" s="2" t="s">
        <v>112</v>
      </c>
      <c r="C242" s="2" t="str">
        <f>CONCATENATE(B14," ",E242)</f>
        <v xml:space="preserve"> 2012NE80083217</v>
      </c>
      <c r="D242" s="2" t="s">
        <v>112</v>
      </c>
      <c r="E242" s="2" t="s">
        <v>278</v>
      </c>
      <c r="F242" s="2" t="s">
        <v>112</v>
      </c>
      <c r="G242" s="2" t="s">
        <v>112</v>
      </c>
      <c r="H242" s="110">
        <v>4130.42</v>
      </c>
    </row>
    <row r="243" spans="2:8" ht="11.25" customHeight="1">
      <c r="B243" s="2" t="s">
        <v>112</v>
      </c>
      <c r="C243" s="2" t="str">
        <f>CONCATENATE(B14," ",E243)</f>
        <v xml:space="preserve"> 2012NE80084257</v>
      </c>
      <c r="D243" s="2" t="s">
        <v>112</v>
      </c>
      <c r="E243" s="2" t="s">
        <v>279</v>
      </c>
      <c r="F243" s="2" t="s">
        <v>112</v>
      </c>
      <c r="G243" s="2" t="s">
        <v>112</v>
      </c>
      <c r="H243" s="2">
        <v>0.03</v>
      </c>
    </row>
    <row r="244" spans="2:8" ht="11.25" customHeight="1">
      <c r="B244" s="2" t="s">
        <v>112</v>
      </c>
      <c r="C244" s="2" t="str">
        <f>CONCATENATE(B14," ",E244)</f>
        <v xml:space="preserve"> 2012NE80085228</v>
      </c>
      <c r="D244" s="2" t="s">
        <v>112</v>
      </c>
      <c r="E244" s="2" t="s">
        <v>280</v>
      </c>
      <c r="F244" s="2" t="s">
        <v>112</v>
      </c>
      <c r="G244" s="2" t="s">
        <v>112</v>
      </c>
      <c r="H244" s="110">
        <v>3716.94</v>
      </c>
    </row>
    <row r="245" spans="2:8" ht="11.25" customHeight="1">
      <c r="B245" s="2" t="s">
        <v>112</v>
      </c>
      <c r="C245" s="2" t="str">
        <f>CONCATENATE(B14," ",E245)</f>
        <v xml:space="preserve"> </v>
      </c>
    </row>
    <row r="362" spans="2:8" ht="11.25" customHeight="1">
      <c r="H362" s="2" t="s">
        <v>112</v>
      </c>
    </row>
    <row r="363" spans="2:8" ht="11.25" customHeight="1">
      <c r="B363" s="2" t="s">
        <v>112</v>
      </c>
      <c r="C363" s="2" t="str">
        <f>CONCATENATE(B14," ",E363)</f>
        <v xml:space="preserve"> 2013NE00113008</v>
      </c>
      <c r="D363" s="2" t="s">
        <v>112</v>
      </c>
      <c r="E363" s="2" t="s">
        <v>281</v>
      </c>
      <c r="F363" s="2" t="s">
        <v>112</v>
      </c>
      <c r="G363" s="110">
        <v>1120.5</v>
      </c>
    </row>
    <row r="415" spans="2:8" ht="11.25" customHeight="1">
      <c r="H415" s="2" t="s">
        <v>112</v>
      </c>
    </row>
    <row r="416" spans="2:8" ht="11.25" customHeight="1">
      <c r="B416" s="2" t="s">
        <v>112</v>
      </c>
      <c r="C416" s="2" t="str">
        <f>CONCATENATE(B14," ",E416)</f>
        <v xml:space="preserve"> </v>
      </c>
      <c r="D416" s="2" t="s">
        <v>112</v>
      </c>
    </row>
  </sheetData>
  <mergeCells count="21">
    <mergeCell ref="A20:D20"/>
    <mergeCell ref="A18:D18"/>
    <mergeCell ref="A19:D19"/>
    <mergeCell ref="A17:D17"/>
    <mergeCell ref="A13:D13"/>
    <mergeCell ref="A14:D14"/>
    <mergeCell ref="A16:D16"/>
    <mergeCell ref="A15:D15"/>
    <mergeCell ref="A21:D21"/>
    <mergeCell ref="A22:C22"/>
    <mergeCell ref="A23:A26"/>
    <mergeCell ref="B43:B44"/>
    <mergeCell ref="C43:C44"/>
    <mergeCell ref="D43:D44"/>
    <mergeCell ref="A54:G54"/>
    <mergeCell ref="A60:D60"/>
    <mergeCell ref="A61:D61"/>
    <mergeCell ref="A45:C45"/>
    <mergeCell ref="A46:C46"/>
    <mergeCell ref="A53:D53"/>
    <mergeCell ref="A55:D55"/>
  </mergeCells>
  <phoneticPr fontId="0" type="noConversion"/>
  <pageMargins left="0.39370078740157483" right="0.39370078740157483" top="0.98425196850393704" bottom="0.98425196850393704" header="0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2:J62"/>
  <sheetViews>
    <sheetView showGridLines="0" topLeftCell="A7" zoomScaleNormal="100" workbookViewId="0">
      <selection activeCell="A47" sqref="A47"/>
    </sheetView>
  </sheetViews>
  <sheetFormatPr defaultRowHeight="11.25" customHeight="1"/>
  <cols>
    <col min="1" max="1" width="44.42578125" style="1" customWidth="1"/>
    <col min="2" max="3" width="10.85546875" style="1" bestFit="1" customWidth="1"/>
    <col min="4" max="4" width="13.85546875" style="1" customWidth="1"/>
    <col min="5" max="5" width="12.5703125" style="1" bestFit="1" customWidth="1"/>
    <col min="6" max="6" width="20.140625" style="1" customWidth="1"/>
    <col min="7" max="7" width="16" style="1" bestFit="1" customWidth="1"/>
    <col min="8" max="9" width="9.140625" style="1"/>
    <col min="10" max="10" width="11.7109375" style="1" bestFit="1" customWidth="1"/>
    <col min="11" max="16384" width="9.140625" style="1"/>
  </cols>
  <sheetData>
    <row r="12" spans="1:7" ht="12.75" customHeight="1">
      <c r="A12" s="193" t="s">
        <v>60</v>
      </c>
      <c r="B12" s="193"/>
      <c r="C12" s="193"/>
      <c r="D12" s="193"/>
      <c r="E12" s="193"/>
      <c r="F12" s="193"/>
      <c r="G12" s="193"/>
    </row>
    <row r="13" spans="1:7" ht="11.25" customHeight="1">
      <c r="A13" s="194"/>
      <c r="B13" s="194"/>
      <c r="C13" s="194"/>
      <c r="D13" s="194"/>
      <c r="E13" s="194"/>
      <c r="F13" s="194"/>
      <c r="G13" s="194"/>
    </row>
    <row r="14" spans="1:7" ht="11.25" customHeight="1">
      <c r="A14" s="182" t="s">
        <v>72</v>
      </c>
      <c r="B14" s="182"/>
      <c r="C14" s="182"/>
      <c r="D14" s="182"/>
      <c r="E14" s="182"/>
      <c r="F14" s="182"/>
      <c r="G14" s="182"/>
    </row>
    <row r="15" spans="1:7" ht="11.25" customHeight="1">
      <c r="A15" s="182" t="s">
        <v>73</v>
      </c>
      <c r="B15" s="182"/>
      <c r="C15" s="182"/>
      <c r="D15" s="182"/>
      <c r="E15" s="182"/>
      <c r="F15" s="182"/>
      <c r="G15" s="182"/>
    </row>
    <row r="16" spans="1:7" ht="11.25" customHeight="1">
      <c r="A16" s="182" t="s">
        <v>0</v>
      </c>
      <c r="B16" s="182"/>
      <c r="C16" s="182"/>
      <c r="D16" s="182"/>
      <c r="E16" s="182"/>
      <c r="F16" s="182"/>
      <c r="G16" s="182"/>
    </row>
    <row r="17" spans="1:7" s="3" customFormat="1" ht="11.25" customHeight="1">
      <c r="A17" s="195" t="s">
        <v>6</v>
      </c>
      <c r="B17" s="195"/>
      <c r="C17" s="195"/>
      <c r="D17" s="195"/>
      <c r="E17" s="195"/>
      <c r="F17" s="195"/>
      <c r="G17" s="195"/>
    </row>
    <row r="18" spans="1:7" s="3" customFormat="1" ht="11.25" customHeight="1">
      <c r="A18" s="182" t="s">
        <v>4</v>
      </c>
      <c r="B18" s="182"/>
      <c r="C18" s="182"/>
      <c r="D18" s="182"/>
      <c r="E18" s="182"/>
      <c r="F18" s="182"/>
      <c r="G18" s="182"/>
    </row>
    <row r="19" spans="1:7" s="3" customFormat="1" ht="11.25" customHeight="1">
      <c r="A19" s="182" t="s">
        <v>107</v>
      </c>
      <c r="B19" s="182"/>
      <c r="C19" s="182"/>
      <c r="D19" s="182"/>
      <c r="E19" s="182"/>
      <c r="F19" s="182"/>
      <c r="G19" s="182"/>
    </row>
    <row r="20" spans="1:7" ht="11.25" customHeight="1">
      <c r="A20" s="187"/>
      <c r="B20" s="187"/>
      <c r="C20" s="187"/>
      <c r="D20" s="187"/>
      <c r="E20" s="187"/>
      <c r="F20" s="187"/>
      <c r="G20" s="187"/>
    </row>
    <row r="21" spans="1:7" ht="11.25" customHeight="1" thickBot="1">
      <c r="A21" s="188" t="s">
        <v>61</v>
      </c>
      <c r="B21" s="188"/>
      <c r="C21" s="188"/>
      <c r="D21" s="188"/>
      <c r="E21" s="188"/>
      <c r="F21" s="189">
        <v>1</v>
      </c>
      <c r="G21" s="189"/>
    </row>
    <row r="22" spans="1:7" ht="90" customHeight="1" thickBot="1">
      <c r="A22" s="177" t="s">
        <v>47</v>
      </c>
      <c r="B22" s="190" t="s">
        <v>5</v>
      </c>
      <c r="C22" s="191"/>
      <c r="D22" s="191"/>
      <c r="E22" s="192"/>
      <c r="F22" s="177" t="s">
        <v>62</v>
      </c>
      <c r="G22" s="177" t="s">
        <v>63</v>
      </c>
    </row>
    <row r="23" spans="1:7" ht="11.25" customHeight="1" thickBot="1">
      <c r="A23" s="181"/>
      <c r="B23" s="179" t="s">
        <v>64</v>
      </c>
      <c r="C23" s="180"/>
      <c r="D23" s="183" t="s">
        <v>38</v>
      </c>
      <c r="E23" s="184"/>
      <c r="F23" s="181"/>
      <c r="G23" s="181"/>
    </row>
    <row r="24" spans="1:7" ht="11.25" customHeight="1">
      <c r="A24" s="181"/>
      <c r="B24" s="108" t="s">
        <v>65</v>
      </c>
      <c r="C24" s="177" t="s">
        <v>11</v>
      </c>
      <c r="D24" s="177" t="s">
        <v>66</v>
      </c>
      <c r="E24" s="177" t="s">
        <v>11</v>
      </c>
      <c r="F24" s="181"/>
      <c r="G24" s="181"/>
    </row>
    <row r="25" spans="1:7" ht="11.25" customHeight="1" thickBot="1">
      <c r="A25" s="178"/>
      <c r="B25" s="24" t="s">
        <v>37</v>
      </c>
      <c r="C25" s="178"/>
      <c r="D25" s="178"/>
      <c r="E25" s="178"/>
      <c r="F25" s="181"/>
      <c r="G25" s="178"/>
    </row>
    <row r="26" spans="1:7" ht="11.25" customHeight="1">
      <c r="A26" s="36" t="s">
        <v>78</v>
      </c>
      <c r="B26" s="121"/>
      <c r="C26" s="118">
        <v>0</v>
      </c>
      <c r="D26" s="72">
        <v>0</v>
      </c>
      <c r="E26" s="117">
        <v>0</v>
      </c>
      <c r="F26" s="120">
        <f>'Anexo V - Disponibilidade'!D27</f>
        <v>16014087.99</v>
      </c>
      <c r="G26" s="72">
        <v>0</v>
      </c>
    </row>
    <row r="27" spans="1:7" ht="11.25" customHeight="1" thickBot="1">
      <c r="A27" s="36" t="s">
        <v>79</v>
      </c>
      <c r="B27" s="121"/>
      <c r="C27" s="119">
        <v>0</v>
      </c>
      <c r="D27" s="72">
        <v>0</v>
      </c>
      <c r="E27" s="117">
        <v>0</v>
      </c>
      <c r="F27" s="109">
        <f>'Anexo V - Disponibilidade'!D28</f>
        <v>15955848.390000001</v>
      </c>
      <c r="G27" s="72">
        <v>0</v>
      </c>
    </row>
    <row r="28" spans="1:7" s="3" customFormat="1" ht="11.25" customHeight="1" thickBot="1">
      <c r="A28" s="122" t="s">
        <v>54</v>
      </c>
      <c r="B28" s="123">
        <f t="shared" ref="B28:G28" si="0">SUM(B26:B27)</f>
        <v>0</v>
      </c>
      <c r="C28" s="124">
        <f t="shared" si="0"/>
        <v>0</v>
      </c>
      <c r="D28" s="125">
        <f t="shared" si="0"/>
        <v>0</v>
      </c>
      <c r="E28" s="123">
        <f t="shared" si="0"/>
        <v>0</v>
      </c>
      <c r="F28" s="59">
        <f>SUM(F26:F27)</f>
        <v>31969936.380000003</v>
      </c>
      <c r="G28" s="125">
        <f t="shared" si="0"/>
        <v>0</v>
      </c>
    </row>
    <row r="29" spans="1:7" ht="11.25" customHeight="1">
      <c r="A29" s="113"/>
      <c r="B29" s="57"/>
      <c r="C29" s="114"/>
      <c r="D29" s="114"/>
      <c r="E29" s="57"/>
      <c r="F29" s="57"/>
      <c r="G29" s="17"/>
    </row>
    <row r="30" spans="1:7" ht="11.25" customHeight="1">
      <c r="A30" s="62" t="s">
        <v>75</v>
      </c>
      <c r="B30" s="115">
        <v>409756.05</v>
      </c>
      <c r="C30" s="37">
        <v>2112926.91</v>
      </c>
      <c r="D30" s="37">
        <f>12469404.65+50000</f>
        <v>12519404.65</v>
      </c>
      <c r="E30" s="115">
        <f>69487888.82+50000-D30</f>
        <v>57018484.169999994</v>
      </c>
      <c r="F30" s="109">
        <f>'Anexo V - Disponibilidade'!D31</f>
        <v>228090497.77000001</v>
      </c>
      <c r="G30" s="72">
        <v>0</v>
      </c>
    </row>
    <row r="31" spans="1:7" ht="11.25" customHeight="1">
      <c r="A31" s="62" t="s">
        <v>105</v>
      </c>
      <c r="B31" s="115">
        <v>0</v>
      </c>
      <c r="C31" s="37">
        <v>0</v>
      </c>
      <c r="D31" s="37">
        <v>0</v>
      </c>
      <c r="E31" s="115">
        <v>0</v>
      </c>
      <c r="F31" s="109">
        <f>'Anexo V - Disponibilidade'!D32</f>
        <v>0</v>
      </c>
      <c r="G31" s="72">
        <v>0</v>
      </c>
    </row>
    <row r="32" spans="1:7" ht="11.25" customHeight="1">
      <c r="A32" s="62" t="s">
        <v>76</v>
      </c>
      <c r="B32" s="115">
        <v>0</v>
      </c>
      <c r="C32" s="37">
        <v>0</v>
      </c>
      <c r="D32" s="37">
        <v>0</v>
      </c>
      <c r="E32" s="115">
        <v>911955.15</v>
      </c>
      <c r="F32" s="109">
        <f>'Anexo V - Disponibilidade'!D34</f>
        <v>914220.13</v>
      </c>
      <c r="G32" s="72">
        <v>0</v>
      </c>
    </row>
    <row r="33" spans="1:10" ht="11.25" customHeight="1">
      <c r="A33" s="62" t="s">
        <v>77</v>
      </c>
      <c r="B33" s="115">
        <v>0</v>
      </c>
      <c r="C33" s="37">
        <v>0</v>
      </c>
      <c r="D33" s="37">
        <v>311.89</v>
      </c>
      <c r="E33" s="115">
        <f>42370092.15-D33</f>
        <v>42369780.259999998</v>
      </c>
      <c r="F33" s="109">
        <f>'Anexo V - Disponibilidade'!D35</f>
        <v>117480274.25</v>
      </c>
      <c r="G33" s="72">
        <v>0</v>
      </c>
    </row>
    <row r="34" spans="1:10" ht="11.25" customHeight="1">
      <c r="A34" s="62" t="s">
        <v>87</v>
      </c>
      <c r="B34" s="115">
        <v>0</v>
      </c>
      <c r="C34" s="37">
        <v>0</v>
      </c>
      <c r="D34" s="37">
        <v>0</v>
      </c>
      <c r="E34" s="115">
        <v>0</v>
      </c>
      <c r="F34" s="109">
        <f>'Anexo V - Disponibilidade'!D36</f>
        <v>31012295.829999998</v>
      </c>
      <c r="G34" s="72">
        <v>0</v>
      </c>
    </row>
    <row r="35" spans="1:10" ht="11.25" customHeight="1">
      <c r="A35" s="62" t="s">
        <v>88</v>
      </c>
      <c r="B35" s="115">
        <v>0</v>
      </c>
      <c r="C35" s="37">
        <v>0</v>
      </c>
      <c r="D35" s="37">
        <v>0</v>
      </c>
      <c r="E35" s="115">
        <v>0</v>
      </c>
      <c r="F35" s="109">
        <f>'Anexo V - Disponibilidade'!D37</f>
        <v>76116.990000000005</v>
      </c>
      <c r="G35" s="72">
        <v>0</v>
      </c>
    </row>
    <row r="36" spans="1:10" ht="11.25" customHeight="1">
      <c r="A36" s="62" t="s">
        <v>106</v>
      </c>
      <c r="B36" s="115">
        <v>0</v>
      </c>
      <c r="C36" s="37">
        <v>0</v>
      </c>
      <c r="D36" s="37">
        <v>0</v>
      </c>
      <c r="E36" s="115">
        <v>0</v>
      </c>
      <c r="F36" s="109">
        <f>'Anexo V - Disponibilidade'!D38</f>
        <v>9604.9</v>
      </c>
      <c r="G36" s="72">
        <v>0</v>
      </c>
    </row>
    <row r="37" spans="1:10" ht="11.25" customHeight="1" thickBot="1">
      <c r="A37" s="46" t="s">
        <v>86</v>
      </c>
      <c r="B37" s="116" t="s">
        <v>89</v>
      </c>
      <c r="C37" s="18" t="s">
        <v>89</v>
      </c>
      <c r="D37" s="18" t="s">
        <v>89</v>
      </c>
      <c r="E37" s="116" t="s">
        <v>89</v>
      </c>
      <c r="F37" s="109">
        <f>'Anexo V - Disponibilidade'!D39</f>
        <v>0</v>
      </c>
      <c r="G37" s="74">
        <v>0</v>
      </c>
    </row>
    <row r="38" spans="1:10" s="3" customFormat="1" ht="11.25" customHeight="1" thickBot="1">
      <c r="A38" s="58" t="s">
        <v>55</v>
      </c>
      <c r="B38" s="59">
        <f t="shared" ref="B38:G38" si="1">SUM(B29:B37)</f>
        <v>409756.05</v>
      </c>
      <c r="C38" s="60">
        <f t="shared" si="1"/>
        <v>2112926.91</v>
      </c>
      <c r="D38" s="60">
        <f t="shared" si="1"/>
        <v>12519716.540000001</v>
      </c>
      <c r="E38" s="60">
        <f t="shared" si="1"/>
        <v>100300219.57999998</v>
      </c>
      <c r="F38" s="60">
        <f>SUM(F29:F37)</f>
        <v>377583009.86999995</v>
      </c>
      <c r="G38" s="73">
        <f t="shared" si="1"/>
        <v>0</v>
      </c>
      <c r="J38" s="111"/>
    </row>
    <row r="39" spans="1:10" s="3" customFormat="1" ht="11.25" customHeight="1" thickBot="1">
      <c r="A39" s="61" t="s">
        <v>56</v>
      </c>
      <c r="B39" s="59">
        <f t="shared" ref="B39:G39" si="2">B28+B38</f>
        <v>409756.05</v>
      </c>
      <c r="C39" s="60">
        <f t="shared" si="2"/>
        <v>2112926.91</v>
      </c>
      <c r="D39" s="60">
        <f t="shared" si="2"/>
        <v>12519716.540000001</v>
      </c>
      <c r="E39" s="60">
        <f t="shared" si="2"/>
        <v>100300219.57999998</v>
      </c>
      <c r="F39" s="60">
        <f>F28+F38</f>
        <v>409552946.24999994</v>
      </c>
      <c r="G39" s="73">
        <f t="shared" si="2"/>
        <v>0</v>
      </c>
      <c r="J39" s="111"/>
    </row>
    <row r="40" spans="1:10" ht="11.25" customHeight="1" thickBot="1">
      <c r="A40" s="46"/>
      <c r="B40" s="19"/>
      <c r="C40" s="19"/>
      <c r="D40" s="19"/>
      <c r="E40" s="19"/>
      <c r="F40" s="19"/>
      <c r="G40" s="18"/>
    </row>
    <row r="41" spans="1:10" ht="11.25" customHeight="1" thickBot="1">
      <c r="A41" s="45" t="s">
        <v>67</v>
      </c>
      <c r="B41" s="18"/>
      <c r="C41" s="18"/>
      <c r="D41" s="18"/>
      <c r="E41" s="18"/>
      <c r="F41" s="18"/>
      <c r="G41" s="18"/>
    </row>
    <row r="42" spans="1:10" ht="11.25" customHeight="1">
      <c r="A42" s="185" t="s">
        <v>282</v>
      </c>
      <c r="B42" s="185"/>
      <c r="C42" s="185"/>
      <c r="D42" s="185"/>
      <c r="E42" s="185"/>
      <c r="F42" s="185"/>
      <c r="G42" s="185"/>
    </row>
    <row r="43" spans="1:10" ht="11.25" customHeight="1">
      <c r="A43" s="186" t="s">
        <v>59</v>
      </c>
      <c r="B43" s="186"/>
      <c r="C43" s="186"/>
      <c r="D43" s="186"/>
      <c r="E43" s="186"/>
      <c r="F43" s="186"/>
      <c r="G43" s="186"/>
    </row>
    <row r="44" spans="1:10" ht="11.25" customHeight="1">
      <c r="A44" s="1" t="s">
        <v>289</v>
      </c>
    </row>
    <row r="51" spans="1:7" s="33" customFormat="1" ht="11.25" customHeight="1">
      <c r="A51" s="141" t="s">
        <v>286</v>
      </c>
      <c r="B51" s="141"/>
      <c r="C51" s="141"/>
      <c r="D51" s="141"/>
      <c r="E51" s="141"/>
      <c r="F51" s="141"/>
      <c r="G51" s="141"/>
    </row>
    <row r="52" spans="1:7" s="33" customFormat="1" ht="11.25" customHeight="1">
      <c r="A52" s="141" t="s">
        <v>109</v>
      </c>
      <c r="B52" s="141"/>
      <c r="C52" s="141"/>
      <c r="D52" s="141"/>
      <c r="E52" s="141"/>
      <c r="F52" s="141"/>
      <c r="G52" s="141"/>
    </row>
    <row r="53" spans="1:7" ht="11.25" customHeight="1">
      <c r="A53" s="141" t="s">
        <v>285</v>
      </c>
      <c r="B53" s="141"/>
      <c r="C53" s="141"/>
      <c r="D53" s="141"/>
      <c r="E53" s="141"/>
      <c r="F53" s="141"/>
      <c r="G53" s="141"/>
    </row>
    <row r="54" spans="1:7" ht="11.25" customHeight="1">
      <c r="A54" s="38"/>
      <c r="B54" s="38"/>
      <c r="C54" s="38"/>
      <c r="D54" s="38"/>
    </row>
    <row r="55" spans="1:7" ht="11.25" customHeight="1">
      <c r="A55" s="38"/>
      <c r="B55" s="38"/>
      <c r="C55" s="38"/>
      <c r="D55" s="38"/>
    </row>
    <row r="56" spans="1:7" ht="11.25" customHeight="1">
      <c r="A56" s="38"/>
      <c r="B56" s="38"/>
      <c r="C56" s="38"/>
      <c r="D56" s="38"/>
    </row>
    <row r="57" spans="1:7" ht="11.25" customHeight="1">
      <c r="A57" s="38"/>
      <c r="B57" s="38"/>
      <c r="C57" s="38"/>
      <c r="D57" s="38"/>
    </row>
    <row r="58" spans="1:7" ht="11.25" customHeight="1">
      <c r="A58" s="38"/>
      <c r="B58" s="38"/>
      <c r="C58" s="38"/>
      <c r="D58" s="38"/>
    </row>
    <row r="59" spans="1:7" ht="11.25" customHeight="1">
      <c r="A59" s="38"/>
      <c r="B59" s="38"/>
      <c r="C59" s="38"/>
      <c r="D59" s="38"/>
    </row>
    <row r="60" spans="1:7" ht="11.25" customHeight="1">
      <c r="A60" s="38"/>
      <c r="B60" s="38"/>
      <c r="C60" s="38"/>
      <c r="D60" s="38"/>
    </row>
    <row r="61" spans="1:7" ht="11.25" customHeight="1">
      <c r="A61" s="142" t="s">
        <v>108</v>
      </c>
      <c r="B61" s="142"/>
      <c r="C61" s="142"/>
      <c r="D61" s="142"/>
      <c r="E61" s="142"/>
      <c r="F61" s="142"/>
      <c r="G61" s="142"/>
    </row>
    <row r="62" spans="1:7" ht="11.25" customHeight="1">
      <c r="A62" s="142" t="s">
        <v>104</v>
      </c>
      <c r="B62" s="142"/>
      <c r="C62" s="142"/>
      <c r="D62" s="142"/>
      <c r="E62" s="142"/>
      <c r="F62" s="142"/>
      <c r="G62" s="142"/>
    </row>
  </sheetData>
  <mergeCells count="27">
    <mergeCell ref="A12:G12"/>
    <mergeCell ref="A13:G13"/>
    <mergeCell ref="A14:G14"/>
    <mergeCell ref="A16:G16"/>
    <mergeCell ref="A17:G17"/>
    <mergeCell ref="A18:G18"/>
    <mergeCell ref="A15:G15"/>
    <mergeCell ref="D23:E23"/>
    <mergeCell ref="A51:G51"/>
    <mergeCell ref="A52:G52"/>
    <mergeCell ref="A19:G19"/>
    <mergeCell ref="C24:C25"/>
    <mergeCell ref="F22:F25"/>
    <mergeCell ref="A42:G42"/>
    <mergeCell ref="A43:G43"/>
    <mergeCell ref="A20:G20"/>
    <mergeCell ref="A21:E21"/>
    <mergeCell ref="F21:G21"/>
    <mergeCell ref="A22:A25"/>
    <mergeCell ref="B22:E22"/>
    <mergeCell ref="A61:G61"/>
    <mergeCell ref="A62:G62"/>
    <mergeCell ref="E24:E25"/>
    <mergeCell ref="D24:D25"/>
    <mergeCell ref="B23:C23"/>
    <mergeCell ref="G22:G25"/>
    <mergeCell ref="A53:G53"/>
  </mergeCells>
  <phoneticPr fontId="0" type="noConversion"/>
  <pageMargins left="0.39370078740157483" right="0.39370078740157483" top="0.98425196850393704" bottom="0.98425196850393704" header="0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4:G64"/>
  <sheetViews>
    <sheetView showGridLines="0" topLeftCell="A10" zoomScaleNormal="100" workbookViewId="0">
      <selection activeCell="H31" sqref="H31"/>
    </sheetView>
  </sheetViews>
  <sheetFormatPr defaultRowHeight="11.25" customHeight="1"/>
  <cols>
    <col min="1" max="1" width="61.42578125" style="1" customWidth="1"/>
    <col min="2" max="2" width="26.7109375" style="1" customWidth="1"/>
    <col min="3" max="3" width="33.42578125" style="1" customWidth="1"/>
    <col min="4" max="16384" width="9.140625" style="1"/>
  </cols>
  <sheetData>
    <row r="14" spans="1:3" ht="11.25" customHeight="1">
      <c r="A14" s="8" t="s">
        <v>42</v>
      </c>
    </row>
    <row r="15" spans="1:3" ht="11.25" customHeight="1">
      <c r="A15" s="8"/>
    </row>
    <row r="16" spans="1:3" ht="11.25" customHeight="1">
      <c r="A16" s="143" t="s">
        <v>72</v>
      </c>
      <c r="B16" s="143"/>
      <c r="C16" s="143"/>
    </row>
    <row r="17" spans="1:3" ht="11.25" customHeight="1">
      <c r="A17" s="143" t="s">
        <v>73</v>
      </c>
      <c r="B17" s="143"/>
      <c r="C17" s="143"/>
    </row>
    <row r="18" spans="1:3" ht="11.25" customHeight="1">
      <c r="A18" s="143" t="s">
        <v>0</v>
      </c>
      <c r="B18" s="143"/>
      <c r="C18" s="143"/>
    </row>
    <row r="19" spans="1:3" s="3" customFormat="1" ht="11.25" customHeight="1">
      <c r="A19" s="163" t="s">
        <v>43</v>
      </c>
      <c r="B19" s="163"/>
      <c r="C19" s="163"/>
    </row>
    <row r="20" spans="1:3" s="3" customFormat="1" ht="11.25" customHeight="1">
      <c r="A20" s="143" t="s">
        <v>4</v>
      </c>
      <c r="B20" s="143"/>
      <c r="C20" s="143"/>
    </row>
    <row r="21" spans="1:3" s="3" customFormat="1" ht="11.25" customHeight="1">
      <c r="A21" s="143" t="s">
        <v>107</v>
      </c>
      <c r="B21" s="143"/>
      <c r="C21" s="143"/>
    </row>
    <row r="22" spans="1:3" ht="11.25" customHeight="1">
      <c r="A22" s="9"/>
      <c r="B22" s="9"/>
      <c r="C22" s="9"/>
    </row>
    <row r="23" spans="1:3" ht="11.25" customHeight="1" thickBot="1">
      <c r="A23" s="1" t="s">
        <v>17</v>
      </c>
      <c r="C23" s="7">
        <v>1</v>
      </c>
    </row>
    <row r="24" spans="1:3" ht="11.25" customHeight="1">
      <c r="A24" s="47" t="s">
        <v>13</v>
      </c>
      <c r="B24" s="48" t="s">
        <v>2</v>
      </c>
      <c r="C24" s="49" t="s">
        <v>8</v>
      </c>
    </row>
    <row r="25" spans="1:3" ht="11.25" customHeight="1">
      <c r="A25" s="31" t="s">
        <v>39</v>
      </c>
      <c r="B25" s="69">
        <v>2594921532.1199999</v>
      </c>
      <c r="C25" s="52">
        <v>0.40445912037749621</v>
      </c>
    </row>
    <row r="26" spans="1:3" ht="11.25" customHeight="1">
      <c r="A26" s="31" t="s">
        <v>80</v>
      </c>
      <c r="B26" s="69">
        <v>5517572494.1999998</v>
      </c>
      <c r="C26" s="52">
        <v>0.86</v>
      </c>
    </row>
    <row r="27" spans="1:3" ht="11.25" customHeight="1">
      <c r="A27" s="67" t="s">
        <v>81</v>
      </c>
      <c r="B27" s="70">
        <v>5241693869.4899998</v>
      </c>
      <c r="C27" s="68">
        <v>0.82</v>
      </c>
    </row>
    <row r="28" spans="1:3" ht="11.25" customHeight="1">
      <c r="A28" s="31"/>
      <c r="B28" s="4"/>
      <c r="C28" s="52"/>
    </row>
    <row r="29" spans="1:3" ht="11.25" customHeight="1">
      <c r="A29" s="53" t="s">
        <v>44</v>
      </c>
      <c r="B29" s="10" t="s">
        <v>2</v>
      </c>
      <c r="C29" s="54" t="s">
        <v>8</v>
      </c>
    </row>
    <row r="30" spans="1:3" ht="11.25" customHeight="1">
      <c r="A30" s="50" t="s">
        <v>9</v>
      </c>
      <c r="B30" s="75">
        <v>0</v>
      </c>
      <c r="C30" s="76">
        <v>0</v>
      </c>
    </row>
    <row r="31" spans="1:3" ht="11.25" customHeight="1">
      <c r="A31" s="51" t="s">
        <v>12</v>
      </c>
      <c r="B31" s="77">
        <v>0</v>
      </c>
      <c r="C31" s="78">
        <v>0</v>
      </c>
    </row>
    <row r="32" spans="1:3" ht="11.25" customHeight="1">
      <c r="A32" s="31"/>
      <c r="B32" s="79"/>
      <c r="C32" s="80"/>
    </row>
    <row r="33" spans="1:3" ht="11.25" customHeight="1">
      <c r="A33" s="53" t="s">
        <v>14</v>
      </c>
      <c r="B33" s="81" t="s">
        <v>2</v>
      </c>
      <c r="C33" s="82" t="s">
        <v>8</v>
      </c>
    </row>
    <row r="34" spans="1:3" ht="11.25" customHeight="1">
      <c r="A34" s="50" t="s">
        <v>68</v>
      </c>
      <c r="B34" s="75">
        <v>0</v>
      </c>
      <c r="C34" s="76">
        <v>0</v>
      </c>
    </row>
    <row r="35" spans="1:3" ht="11.25" customHeight="1">
      <c r="A35" s="51" t="s">
        <v>12</v>
      </c>
      <c r="B35" s="77">
        <v>0</v>
      </c>
      <c r="C35" s="78">
        <v>0</v>
      </c>
    </row>
    <row r="36" spans="1:3" ht="11.25" customHeight="1">
      <c r="A36" s="31"/>
      <c r="B36" s="79"/>
      <c r="C36" s="80"/>
    </row>
    <row r="37" spans="1:3" ht="11.25" customHeight="1">
      <c r="A37" s="53" t="s">
        <v>1</v>
      </c>
      <c r="B37" s="81" t="s">
        <v>2</v>
      </c>
      <c r="C37" s="82" t="s">
        <v>8</v>
      </c>
    </row>
    <row r="38" spans="1:3" ht="11.25" customHeight="1">
      <c r="A38" s="50" t="s">
        <v>15</v>
      </c>
      <c r="B38" s="75">
        <v>0</v>
      </c>
      <c r="C38" s="76">
        <v>0</v>
      </c>
    </row>
    <row r="39" spans="1:3" ht="11.25" customHeight="1">
      <c r="A39" s="50" t="s">
        <v>16</v>
      </c>
      <c r="B39" s="75">
        <v>0</v>
      </c>
      <c r="C39" s="76">
        <v>0</v>
      </c>
    </row>
    <row r="40" spans="1:3" ht="11.25" customHeight="1">
      <c r="A40" s="50" t="s">
        <v>41</v>
      </c>
      <c r="B40" s="75">
        <v>0</v>
      </c>
      <c r="C40" s="76">
        <v>0</v>
      </c>
    </row>
    <row r="41" spans="1:3" ht="11.25" customHeight="1">
      <c r="A41" s="51" t="s">
        <v>18</v>
      </c>
      <c r="B41" s="77">
        <v>0</v>
      </c>
      <c r="C41" s="78">
        <v>0</v>
      </c>
    </row>
    <row r="42" spans="1:3" ht="11.25" customHeight="1">
      <c r="A42" s="31"/>
      <c r="B42" s="4"/>
      <c r="C42" s="55"/>
    </row>
    <row r="43" spans="1:3" ht="11.25" customHeight="1">
      <c r="A43" s="196" t="s">
        <v>5</v>
      </c>
      <c r="B43" s="198" t="s">
        <v>70</v>
      </c>
      <c r="C43" s="200" t="s">
        <v>62</v>
      </c>
    </row>
    <row r="44" spans="1:3" ht="40.5" customHeight="1">
      <c r="A44" s="197"/>
      <c r="B44" s="199"/>
      <c r="C44" s="201" t="s">
        <v>23</v>
      </c>
    </row>
    <row r="45" spans="1:3" ht="11.25" customHeight="1" thickBot="1">
      <c r="A45" s="56" t="s">
        <v>69</v>
      </c>
      <c r="B45" s="66">
        <f>'Anexo VI - RP'!E39</f>
        <v>100300219.57999998</v>
      </c>
      <c r="C45" s="66">
        <f>'Anexo VI - RP'!F39</f>
        <v>409552946.24999994</v>
      </c>
    </row>
    <row r="46" spans="1:3" ht="11.25" customHeight="1">
      <c r="A46" s="104" t="s">
        <v>282</v>
      </c>
      <c r="B46" s="3"/>
    </row>
    <row r="54" spans="1:7" s="33" customFormat="1" ht="11.25" customHeight="1">
      <c r="A54" s="142" t="s">
        <v>287</v>
      </c>
      <c r="B54" s="142"/>
      <c r="C54" s="142"/>
      <c r="D54" s="39"/>
      <c r="E54" s="39"/>
      <c r="F54" s="39"/>
      <c r="G54" s="39"/>
    </row>
    <row r="55" spans="1:7" s="33" customFormat="1" ht="11.25" customHeight="1">
      <c r="A55" s="141" t="s">
        <v>110</v>
      </c>
      <c r="B55" s="141"/>
      <c r="C55" s="141"/>
      <c r="D55" s="39"/>
      <c r="E55" s="39"/>
      <c r="F55" s="39"/>
      <c r="G55" s="39"/>
    </row>
    <row r="56" spans="1:7" ht="11.25" customHeight="1">
      <c r="A56" s="141" t="s">
        <v>288</v>
      </c>
      <c r="B56" s="141"/>
      <c r="C56" s="141"/>
      <c r="D56" s="38"/>
    </row>
    <row r="57" spans="1:7" ht="11.25" customHeight="1">
      <c r="A57" s="38"/>
      <c r="B57" s="38"/>
      <c r="C57" s="38"/>
      <c r="D57" s="38"/>
    </row>
    <row r="58" spans="1:7" ht="11.25" customHeight="1">
      <c r="A58" s="38"/>
      <c r="B58" s="38"/>
      <c r="C58" s="38"/>
      <c r="D58" s="38"/>
    </row>
    <row r="59" spans="1:7" ht="11.25" customHeight="1">
      <c r="A59" s="38"/>
      <c r="B59" s="38"/>
      <c r="C59" s="38"/>
      <c r="D59" s="38"/>
    </row>
    <row r="60" spans="1:7" ht="11.25" customHeight="1">
      <c r="A60" s="38"/>
      <c r="B60" s="38"/>
      <c r="C60" s="38"/>
      <c r="D60" s="38"/>
    </row>
    <row r="61" spans="1:7" ht="11.25" customHeight="1">
      <c r="A61" s="38"/>
      <c r="B61" s="38"/>
      <c r="C61" s="38"/>
      <c r="D61" s="38"/>
    </row>
    <row r="62" spans="1:7" ht="11.25" customHeight="1">
      <c r="A62" s="38"/>
      <c r="B62" s="38"/>
      <c r="C62" s="38"/>
      <c r="D62" s="38"/>
    </row>
    <row r="63" spans="1:7" ht="11.25" customHeight="1">
      <c r="A63" s="142" t="s">
        <v>108</v>
      </c>
      <c r="B63" s="142"/>
      <c r="C63" s="142"/>
      <c r="D63" s="39"/>
      <c r="E63" s="39"/>
      <c r="F63" s="39"/>
      <c r="G63" s="39"/>
    </row>
    <row r="64" spans="1:7" ht="11.25" customHeight="1">
      <c r="A64" s="142" t="s">
        <v>104</v>
      </c>
      <c r="B64" s="142"/>
      <c r="C64" s="142"/>
      <c r="D64" s="39"/>
      <c r="E64" s="39"/>
      <c r="F64" s="39"/>
      <c r="G64" s="39"/>
    </row>
  </sheetData>
  <mergeCells count="14">
    <mergeCell ref="A64:C64"/>
    <mergeCell ref="A43:A44"/>
    <mergeCell ref="A16:C16"/>
    <mergeCell ref="A21:C21"/>
    <mergeCell ref="A17:C17"/>
    <mergeCell ref="A18:C18"/>
    <mergeCell ref="A19:C19"/>
    <mergeCell ref="A20:C20"/>
    <mergeCell ref="B43:B44"/>
    <mergeCell ref="C43:C44"/>
    <mergeCell ref="A54:C54"/>
    <mergeCell ref="A55:C55"/>
    <mergeCell ref="A63:C63"/>
    <mergeCell ref="A56:C56"/>
  </mergeCells>
  <phoneticPr fontId="0" type="noConversion"/>
  <pageMargins left="0.39370078740157483" right="0.39370078740157483" top="0.98425196850393704" bottom="0.98425196850393704" header="0" footer="0.19685039370078741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Anexo I - Pessoal U, E, DF e M</vt:lpstr>
      <vt:lpstr>Anexo V - Disponibilidade</vt:lpstr>
      <vt:lpstr>Anexo VI - RP</vt:lpstr>
      <vt:lpstr>Anexo VII - Simplificado</vt:lpstr>
      <vt:lpstr>'Anexo V - Disponibilidade'!Area_de_impressao</vt:lpstr>
      <vt:lpstr>'Anexo VI - RP'!Area_de_impressao</vt:lpstr>
      <vt:lpstr>'Anexo VII - Simplificado'!Area_de_impressao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ajeiras</cp:lastModifiedBy>
  <cp:lastPrinted>2015-01-22T13:01:06Z</cp:lastPrinted>
  <dcterms:created xsi:type="dcterms:W3CDTF">2001-09-06T15:18:59Z</dcterms:created>
  <dcterms:modified xsi:type="dcterms:W3CDTF">2016-01-20T13:09:32Z</dcterms:modified>
</cp:coreProperties>
</file>