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U:\CONTAB\Area_compartilhada\2020\RGF\1º Quadrimestre\"/>
    </mc:Choice>
  </mc:AlternateContent>
  <bookViews>
    <workbookView xWindow="-120" yWindow="-120" windowWidth="24240" windowHeight="13140" tabRatio="562"/>
  </bookViews>
  <sheets>
    <sheet name="Anexo 1 Pessoal União" sheetId="62" r:id="rId1"/>
  </sheets>
  <definedNames>
    <definedName name="Ações">#REF!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0" i="62" l="1"/>
  <c r="L39" i="62"/>
  <c r="L38" i="62"/>
  <c r="M40" i="62"/>
  <c r="M39" i="62"/>
  <c r="O27" i="62" l="1"/>
  <c r="O31" i="62"/>
  <c r="N32" i="62" l="1"/>
  <c r="N31" i="62"/>
  <c r="N30" i="62"/>
  <c r="N29" i="62"/>
  <c r="N27" i="62"/>
  <c r="N26" i="62"/>
  <c r="N25" i="62"/>
  <c r="N24" i="62"/>
  <c r="N22" i="62"/>
  <c r="N21" i="62"/>
  <c r="N19" i="62" s="1"/>
  <c r="N20" i="62"/>
  <c r="O28" i="62"/>
  <c r="O23" i="62"/>
  <c r="O19" i="62"/>
  <c r="M19" i="62"/>
  <c r="O18" i="62" l="1"/>
  <c r="O33" i="62"/>
  <c r="K28" i="62" l="1"/>
  <c r="L28" i="62"/>
  <c r="M28" i="62"/>
  <c r="N23" i="62" l="1"/>
  <c r="M23" i="62"/>
  <c r="M18" i="62" s="1"/>
  <c r="L23" i="62"/>
  <c r="K23" i="62"/>
  <c r="K18" i="62" s="1"/>
  <c r="J23" i="62"/>
  <c r="J18" i="62" s="1"/>
  <c r="I23" i="62"/>
  <c r="H23" i="62"/>
  <c r="G23" i="62"/>
  <c r="F23" i="62"/>
  <c r="E23" i="62"/>
  <c r="D23" i="62"/>
  <c r="C23" i="62"/>
  <c r="B28" i="62"/>
  <c r="B23" i="62"/>
  <c r="L19" i="62"/>
  <c r="K19" i="62"/>
  <c r="J19" i="62"/>
  <c r="I19" i="62"/>
  <c r="H19" i="62"/>
  <c r="G19" i="62"/>
  <c r="F19" i="62"/>
  <c r="E19" i="62"/>
  <c r="D19" i="62"/>
  <c r="C19" i="62"/>
  <c r="B19" i="62"/>
  <c r="B18" i="62" l="1"/>
  <c r="B33" i="62" l="1"/>
  <c r="J28" i="62"/>
  <c r="I28" i="62"/>
  <c r="H28" i="62"/>
  <c r="G28" i="62"/>
  <c r="F28" i="62"/>
  <c r="E28" i="62"/>
  <c r="D28" i="62"/>
  <c r="C28" i="62"/>
  <c r="M33" i="62"/>
  <c r="L18" i="62"/>
  <c r="L33" i="62" s="1"/>
  <c r="K33" i="62"/>
  <c r="I18" i="62"/>
  <c r="H18" i="62"/>
  <c r="G18" i="62"/>
  <c r="F18" i="62"/>
  <c r="E18" i="62"/>
  <c r="D18" i="62"/>
  <c r="C18" i="62"/>
  <c r="C33" i="62" s="1"/>
  <c r="G33" i="62" l="1"/>
  <c r="H33" i="62"/>
  <c r="N18" i="62"/>
  <c r="D33" i="62"/>
  <c r="E33" i="62"/>
  <c r="I33" i="62"/>
  <c r="F33" i="62"/>
  <c r="J33" i="62"/>
  <c r="N28" i="62"/>
  <c r="N33" i="62" l="1"/>
  <c r="L37" i="62" s="1"/>
  <c r="M37" i="62" s="1"/>
</calcChain>
</file>

<file path=xl/sharedStrings.xml><?xml version="1.0" encoding="utf-8"?>
<sst xmlns="http://schemas.openxmlformats.org/spreadsheetml/2006/main" count="64" uniqueCount="64">
  <si>
    <t>RELATÓRIO DE GESTÃO FISCAL</t>
  </si>
  <si>
    <t>VALOR</t>
  </si>
  <si>
    <t>ORÇAMENTOS FISCAL E DA SEGURIDADE SOCIAL</t>
  </si>
  <si>
    <t xml:space="preserve">DEMONSTRATIVO DA DESPESA COM PESSOAL </t>
  </si>
  <si>
    <t>DESPESA COM PESSOAL</t>
  </si>
  <si>
    <t>(Últimos 12 Meses)</t>
  </si>
  <si>
    <t>DESPESA BRUTA COM PESSOAL (I)</t>
  </si>
  <si>
    <t>Indenizações por Demissão e Incentivos à Demissão Voluntária</t>
  </si>
  <si>
    <t>Inativos e Pensionistas com Recursos Vinculados</t>
  </si>
  <si>
    <t>RECEITA CORRENTE LÍQUIDA - RCL (IV)</t>
  </si>
  <si>
    <t>DESPESAS EXECUTADAS</t>
  </si>
  <si>
    <t>LIQUIDADAS</t>
  </si>
  <si>
    <t>INSCRITAS EM</t>
  </si>
  <si>
    <t xml:space="preserve"> RESTOS A PAGAR</t>
  </si>
  <si>
    <t xml:space="preserve">NÃO </t>
  </si>
  <si>
    <t>(a)</t>
  </si>
  <si>
    <t>(b)</t>
  </si>
  <si>
    <t>DESPESA LÍQUIDA COM PESSOAL (III) = (I - II)</t>
  </si>
  <si>
    <t>APURAÇÃO DO CUMPRIMENTO DO LIMITE LEGAL</t>
  </si>
  <si>
    <t>TOTAL</t>
  </si>
  <si>
    <t>Decorrentes de Decisão Judicial de período anterior ao da apuração</t>
  </si>
  <si>
    <t>Despesas de Exercícios Anteriores de período anterior ao da apuração</t>
  </si>
  <si>
    <t xml:space="preserve"> RGF - ANEXO 1 (LRF, art. 55, inciso I, alínea "a")</t>
  </si>
  <si>
    <t xml:space="preserve">    Pessoal Ativo</t>
  </si>
  <si>
    <t xml:space="preserve">    Pessoal Inativo e Pensionistas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</si>
  <si>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</si>
  <si>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>(ÚLTIMOS</t>
  </si>
  <si>
    <t>12 MESES)</t>
  </si>
  <si>
    <t xml:space="preserve"> PROCESSADOS</t>
  </si>
  <si>
    <t xml:space="preserve">DESPESAS NÃO COMPUTADAS (II) (§ 1º do art. 19 da LRF) </t>
  </si>
  <si>
    <t xml:space="preserve">      Vencimentos, Vantagens e Outras Despesas Variáveis</t>
  </si>
  <si>
    <t xml:space="preserve">      Pensões</t>
  </si>
  <si>
    <t xml:space="preserve">      Outros Benefícios Previdenciários</t>
  </si>
  <si>
    <t xml:space="preserve">      Aposentadorias, Reserva e Reformas</t>
  </si>
  <si>
    <t xml:space="preserve">% SOBRE A RCL </t>
  </si>
  <si>
    <t>Tabela 1.2 - Demonstrativo da Despesa com Pessoal - União</t>
  </si>
  <si>
    <t>DESPESA TOTAL COM PESSOAL - DTP (V) = (III a + III b)</t>
  </si>
  <si>
    <t xml:space="preserve">      Benefícios Previdenciários</t>
  </si>
  <si>
    <t xml:space="preserve">LIMITE MÁXIMO (VI) (incisos I, II e III, art. 20 da LRF) </t>
  </si>
  <si>
    <t xml:space="preserve">LIMITE PRUDENCIAL (VII) = (0,95 x VI) (parágrafo único do art. 22 da LRF) </t>
  </si>
  <si>
    <t xml:space="preserve">LIMITE DE ALERTA (VIII) = (0,90 x VI) (inciso II do §1º do art. 59 da LRF) </t>
  </si>
  <si>
    <t xml:space="preserve">    Outras despesas de pessoal decorrentes de contratos de terceirização ou de contratação de forma indireta (§ 1º do art. 18 da LRF)</t>
  </si>
  <si>
    <t xml:space="preserve">      Obrigações Patronais</t>
  </si>
  <si>
    <t>SENADO FEDERAL</t>
  </si>
  <si>
    <t>GOVERNO FEDERAL - PODER LEGISLATIVO</t>
  </si>
  <si>
    <t>MAIO/2019 A ABRIL/2020</t>
  </si>
  <si>
    <t>Mai/2019</t>
  </si>
  <si>
    <t>Jun/2019</t>
  </si>
  <si>
    <t>Jul/2019</t>
  </si>
  <si>
    <t>Ago/2019</t>
  </si>
  <si>
    <t>Set/2019</t>
  </si>
  <si>
    <t>Out/2019</t>
  </si>
  <si>
    <t>Nov/2019</t>
  </si>
  <si>
    <t>Dez/2019</t>
  </si>
  <si>
    <t>Jan/2020</t>
  </si>
  <si>
    <t>Fev/2020</t>
  </si>
  <si>
    <t>Mar/2020</t>
  </si>
  <si>
    <t>Abr/2020</t>
  </si>
  <si>
    <t>FONTE: SIAFI 2020, Senado Federal, 12/05/2020 12:00</t>
  </si>
  <si>
    <t>NOTA: Foram cancelados R$ 46.448,24 de restos a pagar, restando R$4.270.159,54 de saldo de Restos a Pagar não processados.</t>
  </si>
  <si>
    <t xml:space="preserve">                      FERNANDO ÁLVARO LEÃO RINCON                                               ANDRÉ LUIS SOARES DA PAIXÃO</t>
  </si>
  <si>
    <t xml:space="preserve">     Diretor da Secretaria de Finanças, Orçamento e Contabilidade                                           Auditor-Geral</t>
  </si>
  <si>
    <t>ILANA TROMBKA</t>
  </si>
  <si>
    <t>Diretora-Geral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</si>
</sst>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 &quot;#,##0.00_);[Red]\(&quot;R$ &quot;#,##0.00\)"/>
    <numFmt numFmtId="165" formatCode="0.0000%"/>
    <numFmt numFmtId="166" formatCode="0.000%"/>
  </numFmts>
  <fonts count="8" x14ac:knownFonts="1"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7" fillId="0" borderId="0" applyFont="0" applyFill="0" applyBorder="0" applyAlignment="0" applyProtection="0"/>
  </cellStyleXfs>
  <cellXfs count="87">
    <xf numFmtId="0" fontId="0" fillId="0" borderId="0" xfId="0"/>
    <xf numFmtId="164" fontId="2" fillId="0" borderId="0" xfId="0" applyNumberFormat="1" applyFont="1" applyAlignment="1">
      <alignment horizontal="right"/>
    </xf>
    <xf numFmtId="0" fontId="4" fillId="0" borderId="0" xfId="1" applyFont="1"/>
    <xf numFmtId="0" fontId="1" fillId="0" borderId="0" xfId="1" applyFont="1"/>
    <xf numFmtId="0" fontId="2" fillId="0" borderId="0" xfId="1" applyFont="1"/>
    <xf numFmtId="0" fontId="2" fillId="0" borderId="5" xfId="1" applyFont="1" applyBorder="1"/>
    <xf numFmtId="0" fontId="2" fillId="2" borderId="5" xfId="1" applyFont="1" applyFill="1" applyBorder="1"/>
    <xf numFmtId="0" fontId="2" fillId="0" borderId="4" xfId="1" applyFont="1" applyBorder="1"/>
    <xf numFmtId="0" fontId="2" fillId="0" borderId="3" xfId="1" applyFont="1" applyBorder="1"/>
    <xf numFmtId="0" fontId="3" fillId="0" borderId="0" xfId="1"/>
    <xf numFmtId="0" fontId="1" fillId="0" borderId="5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2" fillId="0" borderId="6" xfId="1" applyFont="1" applyBorder="1"/>
    <xf numFmtId="49" fontId="5" fillId="2" borderId="9" xfId="1" applyNumberFormat="1" applyFont="1" applyFill="1" applyBorder="1" applyAlignment="1">
      <alignment horizontal="center"/>
    </xf>
    <xf numFmtId="49" fontId="5" fillId="2" borderId="10" xfId="1" applyNumberFormat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 vertical="top" wrapText="1"/>
    </xf>
    <xf numFmtId="4" fontId="2" fillId="0" borderId="9" xfId="1" applyNumberFormat="1" applyFont="1" applyBorder="1"/>
    <xf numFmtId="4" fontId="2" fillId="0" borderId="12" xfId="1" applyNumberFormat="1" applyFont="1" applyBorder="1"/>
    <xf numFmtId="4" fontId="2" fillId="0" borderId="10" xfId="1" applyNumberFormat="1" applyFont="1" applyBorder="1"/>
    <xf numFmtId="4" fontId="2" fillId="0" borderId="1" xfId="1" applyNumberFormat="1" applyFont="1" applyBorder="1"/>
    <xf numFmtId="4" fontId="2" fillId="0" borderId="11" xfId="1" applyNumberFormat="1" applyFont="1" applyBorder="1"/>
    <xf numFmtId="4" fontId="2" fillId="0" borderId="7" xfId="1" applyNumberFormat="1" applyFont="1" applyBorder="1"/>
    <xf numFmtId="4" fontId="2" fillId="0" borderId="5" xfId="1" applyNumberFormat="1" applyFont="1" applyBorder="1"/>
    <xf numFmtId="4" fontId="2" fillId="2" borderId="11" xfId="1" applyNumberFormat="1" applyFont="1" applyFill="1" applyBorder="1"/>
    <xf numFmtId="0" fontId="1" fillId="2" borderId="5" xfId="1" applyFont="1" applyFill="1" applyBorder="1" applyAlignment="1">
      <alignment horizontal="center"/>
    </xf>
    <xf numFmtId="0" fontId="1" fillId="2" borderId="4" xfId="1" applyFont="1" applyFill="1" applyBorder="1" applyAlignment="1">
      <alignment horizontal="center"/>
    </xf>
    <xf numFmtId="0" fontId="1" fillId="2" borderId="12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top" wrapText="1"/>
    </xf>
    <xf numFmtId="0" fontId="1" fillId="2" borderId="7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top" wrapText="1"/>
    </xf>
    <xf numFmtId="0" fontId="2" fillId="0" borderId="1" xfId="1" applyFont="1" applyBorder="1"/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left" indent="1"/>
    </xf>
    <xf numFmtId="0" fontId="2" fillId="0" borderId="7" xfId="1" applyFont="1" applyBorder="1" applyAlignment="1">
      <alignment horizontal="left" indent="1"/>
    </xf>
    <xf numFmtId="0" fontId="2" fillId="2" borderId="1" xfId="1" applyFont="1" applyFill="1" applyBorder="1"/>
    <xf numFmtId="0" fontId="2" fillId="2" borderId="4" xfId="1" applyFont="1" applyFill="1" applyBorder="1"/>
    <xf numFmtId="4" fontId="2" fillId="0" borderId="0" xfId="1" applyNumberFormat="1" applyFont="1"/>
    <xf numFmtId="4" fontId="2" fillId="0" borderId="8" xfId="1" applyNumberFormat="1" applyFont="1" applyBorder="1"/>
    <xf numFmtId="4" fontId="2" fillId="2" borderId="6" xfId="1" applyNumberFormat="1" applyFont="1" applyFill="1" applyBorder="1"/>
    <xf numFmtId="4" fontId="3" fillId="0" borderId="0" xfId="1" applyNumberFormat="1"/>
    <xf numFmtId="0" fontId="6" fillId="0" borderId="0" xfId="0" applyFont="1" applyFill="1" applyAlignment="1"/>
    <xf numFmtId="0" fontId="3" fillId="0" borderId="0" xfId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top"/>
    </xf>
    <xf numFmtId="4" fontId="2" fillId="0" borderId="4" xfId="1" applyNumberFormat="1" applyFont="1" applyFill="1" applyBorder="1" applyAlignment="1"/>
    <xf numFmtId="4" fontId="1" fillId="0" borderId="6" xfId="1" applyNumberFormat="1" applyFont="1" applyBorder="1"/>
    <xf numFmtId="165" fontId="1" fillId="0" borderId="4" xfId="2" applyNumberFormat="1" applyFont="1" applyFill="1" applyBorder="1" applyAlignment="1">
      <alignment horizontal="center"/>
    </xf>
    <xf numFmtId="165" fontId="1" fillId="0" borderId="5" xfId="2" applyNumberFormat="1" applyFont="1" applyFill="1" applyBorder="1" applyAlignment="1">
      <alignment horizontal="center"/>
    </xf>
    <xf numFmtId="165" fontId="1" fillId="0" borderId="6" xfId="2" applyNumberFormat="1" applyFont="1" applyFill="1" applyBorder="1" applyAlignment="1">
      <alignment horizontal="center"/>
    </xf>
    <xf numFmtId="0" fontId="2" fillId="0" borderId="4" xfId="1" applyFont="1" applyBorder="1"/>
    <xf numFmtId="0" fontId="2" fillId="0" borderId="5" xfId="1" applyFont="1" applyBorder="1"/>
    <xf numFmtId="0" fontId="2" fillId="0" borderId="6" xfId="1" applyFont="1" applyBorder="1"/>
    <xf numFmtId="0" fontId="2" fillId="0" borderId="0" xfId="1" applyFont="1" applyAlignment="1">
      <alignment horizontal="left" wrapText="1"/>
    </xf>
    <xf numFmtId="49" fontId="5" fillId="2" borderId="9" xfId="1" applyNumberFormat="1" applyFont="1" applyFill="1" applyBorder="1" applyAlignment="1">
      <alignment horizontal="center" vertical="center" wrapText="1"/>
    </xf>
    <xf numFmtId="49" fontId="5" fillId="2" borderId="10" xfId="1" applyNumberFormat="1" applyFont="1" applyFill="1" applyBorder="1" applyAlignment="1">
      <alignment horizontal="center" vertical="center" wrapText="1"/>
    </xf>
    <xf numFmtId="49" fontId="5" fillId="2" borderId="11" xfId="1" applyNumberFormat="1" applyFont="1" applyFill="1" applyBorder="1" applyAlignment="1">
      <alignment horizontal="center" vertical="center" wrapText="1"/>
    </xf>
    <xf numFmtId="49" fontId="5" fillId="2" borderId="9" xfId="1" applyNumberFormat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49" fontId="5" fillId="2" borderId="11" xfId="1" applyNumberFormat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1" fillId="2" borderId="6" xfId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5" xfId="1" applyNumberFormat="1" applyFont="1" applyFill="1" applyBorder="1" applyAlignment="1">
      <alignment horizontal="center"/>
    </xf>
    <xf numFmtId="10" fontId="2" fillId="0" borderId="6" xfId="1" applyNumberFormat="1" applyFont="1" applyFill="1" applyBorder="1" applyAlignment="1">
      <alignment horizontal="center"/>
    </xf>
    <xf numFmtId="166" fontId="2" fillId="0" borderId="4" xfId="2" applyNumberFormat="1" applyFont="1" applyFill="1" applyBorder="1" applyAlignment="1">
      <alignment horizontal="center"/>
    </xf>
    <xf numFmtId="166" fontId="2" fillId="0" borderId="5" xfId="2" applyNumberFormat="1" applyFont="1" applyFill="1" applyBorder="1" applyAlignment="1">
      <alignment horizontal="center"/>
    </xf>
    <xf numFmtId="166" fontId="2" fillId="0" borderId="6" xfId="2" applyNumberFormat="1" applyFont="1" applyFill="1" applyBorder="1" applyAlignment="1">
      <alignment horizontal="center"/>
    </xf>
    <xf numFmtId="165" fontId="1" fillId="2" borderId="4" xfId="2" applyNumberFormat="1" applyFont="1" applyFill="1" applyBorder="1" applyAlignment="1">
      <alignment horizontal="center"/>
    </xf>
    <xf numFmtId="165" fontId="1" fillId="2" borderId="5" xfId="2" applyNumberFormat="1" applyFont="1" applyFill="1" applyBorder="1" applyAlignment="1">
      <alignment horizontal="center"/>
    </xf>
    <xf numFmtId="165" fontId="1" fillId="2" borderId="6" xfId="2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13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14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NumberFormat="1" applyFont="1" applyFill="1" applyAlignment="1">
      <alignment horizontal="left"/>
    </xf>
    <xf numFmtId="0" fontId="1" fillId="0" borderId="0" xfId="1" applyFont="1" applyAlignment="1">
      <alignment horizontal="left"/>
    </xf>
  </cellXfs>
  <cellStyles count="3">
    <cellStyle name="Normal" xfId="0" builtinId="0"/>
    <cellStyle name="Normal 2" xfId="1"/>
    <cellStyle name="Po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pageSetUpPr fitToPage="1"/>
  </sheetPr>
  <dimension ref="A1:Q55"/>
  <sheetViews>
    <sheetView showGridLines="0" tabSelected="1" topLeftCell="B10" zoomScaleNormal="100" workbookViewId="0">
      <selection activeCell="N30" sqref="N30"/>
    </sheetView>
  </sheetViews>
  <sheetFormatPr defaultRowHeight="11.25" customHeight="1" x14ac:dyDescent="0.2"/>
  <cols>
    <col min="1" max="1" width="63.7109375" style="9" customWidth="1"/>
    <col min="2" max="3" width="11.7109375" style="9" bestFit="1" customWidth="1"/>
    <col min="4" max="4" width="13.7109375" style="9" bestFit="1" customWidth="1"/>
    <col min="5" max="6" width="11.7109375" style="9" bestFit="1" customWidth="1"/>
    <col min="7" max="7" width="11.85546875" style="9" bestFit="1" customWidth="1"/>
    <col min="8" max="11" width="11.7109375" style="9" bestFit="1" customWidth="1"/>
    <col min="12" max="12" width="14.85546875" style="9" bestFit="1" customWidth="1"/>
    <col min="13" max="13" width="11.7109375" style="9" bestFit="1" customWidth="1"/>
    <col min="14" max="14" width="13.140625" style="9" bestFit="1" customWidth="1"/>
    <col min="15" max="15" width="14.42578125" style="9" customWidth="1"/>
    <col min="16" max="16" width="9.140625" style="9"/>
    <col min="17" max="17" width="8.5703125" style="9" customWidth="1"/>
    <col min="18" max="16384" width="9.140625" style="9"/>
  </cols>
  <sheetData>
    <row r="1" spans="1:15" ht="15.75" x14ac:dyDescent="0.25">
      <c r="A1" s="2" t="s">
        <v>35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1.25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1.25" customHeight="1" x14ac:dyDescent="0.2">
      <c r="A3" s="85" t="s">
        <v>44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5" ht="11.25" customHeight="1" x14ac:dyDescent="0.2">
      <c r="A4" s="85" t="s">
        <v>43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</row>
    <row r="5" spans="1:15" ht="11.25" customHeight="1" x14ac:dyDescent="0.2">
      <c r="A5" s="8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</row>
    <row r="6" spans="1:15" ht="11.25" customHeight="1" x14ac:dyDescent="0.2">
      <c r="A6" s="86" t="s">
        <v>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</row>
    <row r="7" spans="1:15" ht="11.25" customHeight="1" x14ac:dyDescent="0.2">
      <c r="A7" s="84" t="s">
        <v>2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</row>
    <row r="8" spans="1:15" ht="11.25" customHeight="1" x14ac:dyDescent="0.2">
      <c r="A8" s="84" t="s">
        <v>45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</row>
    <row r="9" spans="1:15" ht="11.2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1.25" customHeight="1" x14ac:dyDescent="0.2">
      <c r="A10" s="4" t="s">
        <v>22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">
        <v>1</v>
      </c>
    </row>
    <row r="11" spans="1:15" ht="11.25" customHeight="1" x14ac:dyDescent="0.2">
      <c r="A11" s="26"/>
      <c r="B11" s="75" t="s">
        <v>10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7"/>
    </row>
    <row r="12" spans="1:15" ht="11.25" customHeight="1" x14ac:dyDescent="0.2">
      <c r="A12" s="27"/>
      <c r="B12" s="78" t="s">
        <v>5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80"/>
    </row>
    <row r="13" spans="1:15" ht="11.25" customHeight="1" x14ac:dyDescent="0.2">
      <c r="A13" s="27" t="s">
        <v>4</v>
      </c>
      <c r="B13" s="81" t="s">
        <v>11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3"/>
      <c r="O13" s="28" t="s">
        <v>12</v>
      </c>
    </row>
    <row r="14" spans="1:15" ht="11.25" customHeight="1" x14ac:dyDescent="0.2">
      <c r="A14" s="27"/>
      <c r="B14" s="57" t="s">
        <v>46</v>
      </c>
      <c r="C14" s="57" t="s">
        <v>47</v>
      </c>
      <c r="D14" s="57" t="s">
        <v>48</v>
      </c>
      <c r="E14" s="57" t="s">
        <v>49</v>
      </c>
      <c r="F14" s="57" t="s">
        <v>50</v>
      </c>
      <c r="G14" s="57" t="s">
        <v>51</v>
      </c>
      <c r="H14" s="57" t="s">
        <v>52</v>
      </c>
      <c r="I14" s="57" t="s">
        <v>53</v>
      </c>
      <c r="J14" s="57" t="s">
        <v>54</v>
      </c>
      <c r="K14" s="57" t="s">
        <v>55</v>
      </c>
      <c r="L14" s="57" t="s">
        <v>56</v>
      </c>
      <c r="M14" s="60" t="s">
        <v>57</v>
      </c>
      <c r="N14" s="13" t="s">
        <v>19</v>
      </c>
      <c r="O14" s="29" t="s">
        <v>13</v>
      </c>
    </row>
    <row r="15" spans="1:15" ht="11.25" customHeight="1" x14ac:dyDescent="0.2">
      <c r="A15" s="27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61"/>
      <c r="N15" s="14" t="s">
        <v>26</v>
      </c>
      <c r="O15" s="29" t="s">
        <v>14</v>
      </c>
    </row>
    <row r="16" spans="1:15" ht="11.25" customHeight="1" x14ac:dyDescent="0.2">
      <c r="A16" s="27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61"/>
      <c r="N16" s="14" t="s">
        <v>27</v>
      </c>
      <c r="O16" s="30" t="s">
        <v>28</v>
      </c>
    </row>
    <row r="17" spans="1:17" ht="11.25" customHeight="1" x14ac:dyDescent="0.2">
      <c r="A17" s="31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62"/>
      <c r="N17" s="15" t="s">
        <v>15</v>
      </c>
      <c r="O17" s="32" t="s">
        <v>16</v>
      </c>
    </row>
    <row r="18" spans="1:17" ht="11.25" customHeight="1" x14ac:dyDescent="0.2">
      <c r="A18" s="33" t="s">
        <v>6</v>
      </c>
      <c r="B18" s="16">
        <f>B19+B23+B27</f>
        <v>412365557.16999996</v>
      </c>
      <c r="C18" s="16">
        <f t="shared" ref="C18:L18" si="0">C19+C23+C27</f>
        <v>288545062.99000001</v>
      </c>
      <c r="D18" s="16">
        <f t="shared" si="0"/>
        <v>290423969.08000004</v>
      </c>
      <c r="E18" s="16">
        <f t="shared" si="0"/>
        <v>288422364.80999994</v>
      </c>
      <c r="F18" s="16">
        <f t="shared" si="0"/>
        <v>288091109.77000004</v>
      </c>
      <c r="G18" s="16">
        <f t="shared" si="0"/>
        <v>288123458.78999996</v>
      </c>
      <c r="H18" s="16">
        <f t="shared" si="0"/>
        <v>435496252.37000006</v>
      </c>
      <c r="I18" s="16">
        <f t="shared" si="0"/>
        <v>286411430.83999997</v>
      </c>
      <c r="J18" s="16">
        <f>J19+J23+J27</f>
        <v>311651155.81</v>
      </c>
      <c r="K18" s="16">
        <f>K19+K23+K27</f>
        <v>284752211.08000004</v>
      </c>
      <c r="L18" s="16">
        <f t="shared" si="0"/>
        <v>293944340.68999994</v>
      </c>
      <c r="M18" s="16">
        <f>M19+M23+M27</f>
        <v>291232092.62</v>
      </c>
      <c r="N18" s="17">
        <f>SUM(B18:M18)</f>
        <v>3759459006.02</v>
      </c>
      <c r="O18" s="16">
        <f>O19+O23+O27</f>
        <v>4273669.96</v>
      </c>
      <c r="Q18" s="43"/>
    </row>
    <row r="19" spans="1:17" ht="11.25" customHeight="1" x14ac:dyDescent="0.2">
      <c r="A19" s="34" t="s">
        <v>23</v>
      </c>
      <c r="B19" s="18">
        <f>SUM(B20:B22)</f>
        <v>168726369.94</v>
      </c>
      <c r="C19" s="18">
        <f t="shared" ref="C19:L19" si="1">SUM(C20:C22)</f>
        <v>124882347.36999997</v>
      </c>
      <c r="D19" s="18">
        <f t="shared" si="1"/>
        <v>121335104.46000001</v>
      </c>
      <c r="E19" s="18">
        <f t="shared" si="1"/>
        <v>121011694.32999998</v>
      </c>
      <c r="F19" s="18">
        <f t="shared" si="1"/>
        <v>120161891.43000001</v>
      </c>
      <c r="G19" s="18">
        <f t="shared" si="1"/>
        <v>118514622.61999997</v>
      </c>
      <c r="H19" s="18">
        <f t="shared" si="1"/>
        <v>186742686.40000004</v>
      </c>
      <c r="I19" s="18">
        <f t="shared" si="1"/>
        <v>118317931.07000001</v>
      </c>
      <c r="J19" s="18">
        <f t="shared" si="1"/>
        <v>146518904.73000002</v>
      </c>
      <c r="K19" s="18">
        <f t="shared" si="1"/>
        <v>119443131.01000002</v>
      </c>
      <c r="L19" s="18">
        <f t="shared" si="1"/>
        <v>125646358.90999998</v>
      </c>
      <c r="M19" s="18">
        <f>SUM(M20:M22)</f>
        <v>124382644.35000001</v>
      </c>
      <c r="N19" s="18">
        <f>SUM(N20:N22)</f>
        <v>1595683686.6199999</v>
      </c>
      <c r="O19" s="18">
        <f>SUM(O20:O22)</f>
        <v>34981.18</v>
      </c>
      <c r="Q19" s="43"/>
    </row>
    <row r="20" spans="1:17" ht="11.25" customHeight="1" x14ac:dyDescent="0.2">
      <c r="A20" s="34" t="s">
        <v>30</v>
      </c>
      <c r="B20" s="18">
        <v>150052900.29999998</v>
      </c>
      <c r="C20" s="40">
        <v>103224134.66999997</v>
      </c>
      <c r="D20" s="19">
        <v>102601265.34</v>
      </c>
      <c r="E20" s="19">
        <v>102355802.27999999</v>
      </c>
      <c r="F20" s="19">
        <v>101677897.34000002</v>
      </c>
      <c r="G20" s="19">
        <v>101494748.90999998</v>
      </c>
      <c r="H20" s="19">
        <v>151104480.21000004</v>
      </c>
      <c r="I20" s="19">
        <v>101587343.74000001</v>
      </c>
      <c r="J20" s="19">
        <v>127410821.62</v>
      </c>
      <c r="K20" s="19">
        <v>101161819.38000003</v>
      </c>
      <c r="L20" s="19">
        <v>102925687.73999998</v>
      </c>
      <c r="M20" s="19">
        <v>101279328.52000001</v>
      </c>
      <c r="N20" s="19">
        <f t="shared" ref="N20:N22" si="2">SUM(B20:M20)</f>
        <v>1346876230.05</v>
      </c>
      <c r="O20" s="18">
        <v>34981.18</v>
      </c>
      <c r="Q20" s="43"/>
    </row>
    <row r="21" spans="1:17" ht="11.25" customHeight="1" x14ac:dyDescent="0.2">
      <c r="A21" s="34" t="s">
        <v>42</v>
      </c>
      <c r="B21" s="18">
        <v>18673469.640000001</v>
      </c>
      <c r="C21" s="40">
        <v>21658212.700000003</v>
      </c>
      <c r="D21" s="19">
        <v>18733839.120000001</v>
      </c>
      <c r="E21" s="19">
        <v>18655892.049999997</v>
      </c>
      <c r="F21" s="19">
        <v>18483994.089999996</v>
      </c>
      <c r="G21" s="19">
        <v>17019873.710000001</v>
      </c>
      <c r="H21" s="19">
        <v>35624876.43</v>
      </c>
      <c r="I21" s="19">
        <v>16730587.33</v>
      </c>
      <c r="J21" s="19">
        <v>19108083.109999999</v>
      </c>
      <c r="K21" s="19">
        <v>18281311.629999999</v>
      </c>
      <c r="L21" s="19">
        <v>22720671.170000002</v>
      </c>
      <c r="M21" s="19">
        <v>23103315.830000002</v>
      </c>
      <c r="N21" s="19">
        <f t="shared" si="2"/>
        <v>248794126.81000003</v>
      </c>
      <c r="O21" s="18">
        <v>0</v>
      </c>
      <c r="Q21" s="43"/>
    </row>
    <row r="22" spans="1:17" ht="11.25" customHeight="1" x14ac:dyDescent="0.2">
      <c r="A22" s="34" t="s">
        <v>37</v>
      </c>
      <c r="B22" s="18">
        <v>0</v>
      </c>
      <c r="C22" s="40">
        <v>0</v>
      </c>
      <c r="D22" s="19">
        <v>0</v>
      </c>
      <c r="E22" s="19">
        <v>0</v>
      </c>
      <c r="F22" s="19">
        <v>0</v>
      </c>
      <c r="G22" s="19">
        <v>0</v>
      </c>
      <c r="H22" s="19">
        <v>13329.76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f t="shared" si="2"/>
        <v>13329.76</v>
      </c>
      <c r="O22" s="18">
        <v>0</v>
      </c>
      <c r="Q22" s="43"/>
    </row>
    <row r="23" spans="1:17" ht="11.25" customHeight="1" x14ac:dyDescent="0.2">
      <c r="A23" s="34" t="s">
        <v>24</v>
      </c>
      <c r="B23" s="18">
        <f>SUM(B24:B26)</f>
        <v>239434835.97</v>
      </c>
      <c r="C23" s="18">
        <f t="shared" ref="C23:O23" si="3">SUM(C24:C26)</f>
        <v>161931367.14999998</v>
      </c>
      <c r="D23" s="18">
        <f t="shared" si="3"/>
        <v>162069782.15000001</v>
      </c>
      <c r="E23" s="18">
        <f t="shared" si="3"/>
        <v>163174969.10999998</v>
      </c>
      <c r="F23" s="18">
        <f t="shared" si="3"/>
        <v>165054135.41999999</v>
      </c>
      <c r="G23" s="18">
        <f t="shared" si="3"/>
        <v>164221075.66000003</v>
      </c>
      <c r="H23" s="18">
        <f t="shared" si="3"/>
        <v>244663901.67000002</v>
      </c>
      <c r="I23" s="18">
        <f t="shared" si="3"/>
        <v>163888801.69</v>
      </c>
      <c r="J23" s="18">
        <f t="shared" si="3"/>
        <v>165132251.07999998</v>
      </c>
      <c r="K23" s="18">
        <f t="shared" si="3"/>
        <v>162722875.21000004</v>
      </c>
      <c r="L23" s="18">
        <f t="shared" si="3"/>
        <v>163461231.01999998</v>
      </c>
      <c r="M23" s="18">
        <f t="shared" si="3"/>
        <v>162699367.02999997</v>
      </c>
      <c r="N23" s="18">
        <f t="shared" si="3"/>
        <v>2118454593.1599998</v>
      </c>
      <c r="O23" s="18">
        <f t="shared" si="3"/>
        <v>0</v>
      </c>
      <c r="Q23" s="43"/>
    </row>
    <row r="24" spans="1:17" ht="11.25" customHeight="1" x14ac:dyDescent="0.2">
      <c r="A24" s="34" t="s">
        <v>33</v>
      </c>
      <c r="B24" s="18">
        <v>191282629.84999999</v>
      </c>
      <c r="C24" s="40">
        <v>129507551.07999997</v>
      </c>
      <c r="D24" s="19">
        <v>129240356.36</v>
      </c>
      <c r="E24" s="19">
        <v>129392509.29999998</v>
      </c>
      <c r="F24" s="19">
        <v>132849295.60999998</v>
      </c>
      <c r="G24" s="19">
        <v>131193620.34000002</v>
      </c>
      <c r="H24" s="19">
        <v>195608388.21000001</v>
      </c>
      <c r="I24" s="19">
        <v>130868310.77</v>
      </c>
      <c r="J24" s="19">
        <v>131292944.31999999</v>
      </c>
      <c r="K24" s="19">
        <v>128873039.45000002</v>
      </c>
      <c r="L24" s="19">
        <v>129457939.75999999</v>
      </c>
      <c r="M24" s="19">
        <v>128697297.24999999</v>
      </c>
      <c r="N24" s="19">
        <f t="shared" ref="N24:N27" si="4">SUM(B24:M24)</f>
        <v>1688263882.3</v>
      </c>
      <c r="O24" s="18">
        <v>0</v>
      </c>
      <c r="Q24" s="43"/>
    </row>
    <row r="25" spans="1:17" ht="11.25" customHeight="1" x14ac:dyDescent="0.2">
      <c r="A25" s="34" t="s">
        <v>31</v>
      </c>
      <c r="B25" s="18">
        <v>48152206.120000005</v>
      </c>
      <c r="C25" s="40">
        <v>32423816.07</v>
      </c>
      <c r="D25" s="19">
        <v>32829425.789999999</v>
      </c>
      <c r="E25" s="19">
        <v>33782459.810000002</v>
      </c>
      <c r="F25" s="19">
        <v>32204839.809999999</v>
      </c>
      <c r="G25" s="19">
        <v>33027455.32</v>
      </c>
      <c r="H25" s="19">
        <v>49055513.460000001</v>
      </c>
      <c r="I25" s="19">
        <v>33020490.920000002</v>
      </c>
      <c r="J25" s="19">
        <v>33839306.759999998</v>
      </c>
      <c r="K25" s="19">
        <v>33849835.760000005</v>
      </c>
      <c r="L25" s="19">
        <v>34003291.259999998</v>
      </c>
      <c r="M25" s="19">
        <v>34002069.780000001</v>
      </c>
      <c r="N25" s="19">
        <f t="shared" si="4"/>
        <v>430190710.86000001</v>
      </c>
      <c r="O25" s="18">
        <v>0</v>
      </c>
      <c r="Q25" s="43"/>
    </row>
    <row r="26" spans="1:17" ht="11.25" customHeight="1" x14ac:dyDescent="0.2">
      <c r="A26" s="34" t="s">
        <v>32</v>
      </c>
      <c r="B26" s="18">
        <v>0</v>
      </c>
      <c r="C26" s="40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f t="shared" si="4"/>
        <v>0</v>
      </c>
      <c r="O26" s="18">
        <v>0</v>
      </c>
      <c r="Q26" s="43"/>
    </row>
    <row r="27" spans="1:17" ht="22.5" x14ac:dyDescent="0.2">
      <c r="A27" s="35" t="s">
        <v>41</v>
      </c>
      <c r="B27" s="18">
        <v>4204351.26</v>
      </c>
      <c r="C27" s="40">
        <v>1731348.47</v>
      </c>
      <c r="D27" s="19">
        <v>7019082.4699999997</v>
      </c>
      <c r="E27" s="19">
        <v>4235701.37</v>
      </c>
      <c r="F27" s="19">
        <v>2875082.92</v>
      </c>
      <c r="G27" s="19">
        <v>5387760.5099999998</v>
      </c>
      <c r="H27" s="19">
        <v>4089664.3</v>
      </c>
      <c r="I27" s="19">
        <v>4204698.08</v>
      </c>
      <c r="J27" s="19">
        <v>0</v>
      </c>
      <c r="K27" s="19">
        <v>2586204.86</v>
      </c>
      <c r="L27" s="19">
        <v>4836750.76</v>
      </c>
      <c r="M27" s="18">
        <v>4150081.24</v>
      </c>
      <c r="N27" s="19">
        <f t="shared" si="4"/>
        <v>45320726.240000002</v>
      </c>
      <c r="O27" s="18">
        <f>4281257.96-46079.6+3510.42</f>
        <v>4238688.78</v>
      </c>
      <c r="Q27" s="43"/>
    </row>
    <row r="28" spans="1:17" ht="11.25" customHeight="1" x14ac:dyDescent="0.2">
      <c r="A28" s="33" t="s">
        <v>29</v>
      </c>
      <c r="B28" s="18">
        <f>SUM(B29:B32)</f>
        <v>62133315.850000001</v>
      </c>
      <c r="C28" s="18">
        <f t="shared" ref="C28:O28" si="5">SUM(C29:C32)</f>
        <v>4227421.54</v>
      </c>
      <c r="D28" s="18">
        <f t="shared" si="5"/>
        <v>1700194.71</v>
      </c>
      <c r="E28" s="18">
        <f t="shared" si="5"/>
        <v>1757891.36</v>
      </c>
      <c r="F28" s="18">
        <f t="shared" si="5"/>
        <v>1070906.22</v>
      </c>
      <c r="G28" s="18">
        <f t="shared" si="5"/>
        <v>877204.26</v>
      </c>
      <c r="H28" s="18">
        <f t="shared" si="5"/>
        <v>995110.99</v>
      </c>
      <c r="I28" s="18">
        <f t="shared" si="5"/>
        <v>1098359.1000000001</v>
      </c>
      <c r="J28" s="18">
        <f t="shared" si="5"/>
        <v>130039534.47</v>
      </c>
      <c r="K28" s="18">
        <f t="shared" si="5"/>
        <v>161347892.01000002</v>
      </c>
      <c r="L28" s="18">
        <f t="shared" si="5"/>
        <v>67715164.679999992</v>
      </c>
      <c r="M28" s="18">
        <f t="shared" si="5"/>
        <v>1260410.46</v>
      </c>
      <c r="N28" s="19">
        <f>SUM(B28:M28)</f>
        <v>434223405.64999998</v>
      </c>
      <c r="O28" s="18">
        <f t="shared" si="5"/>
        <v>3510.42</v>
      </c>
      <c r="Q28" s="43"/>
    </row>
    <row r="29" spans="1:17" ht="11.25" customHeight="1" x14ac:dyDescent="0.2">
      <c r="A29" s="36" t="s">
        <v>7</v>
      </c>
      <c r="B29" s="18">
        <v>1212645.55</v>
      </c>
      <c r="C29" s="40">
        <v>479993.21</v>
      </c>
      <c r="D29" s="19">
        <v>579375.1</v>
      </c>
      <c r="E29" s="19">
        <v>439655.27</v>
      </c>
      <c r="F29" s="19">
        <v>429669.64</v>
      </c>
      <c r="G29" s="19">
        <v>251178.89</v>
      </c>
      <c r="H29" s="19">
        <v>424589.05</v>
      </c>
      <c r="I29" s="19">
        <v>376631.78</v>
      </c>
      <c r="J29" s="19">
        <v>131300.88</v>
      </c>
      <c r="K29" s="19">
        <v>291355.21000000002</v>
      </c>
      <c r="L29" s="19">
        <v>381542.97</v>
      </c>
      <c r="M29" s="19">
        <v>324814.01</v>
      </c>
      <c r="N29" s="19">
        <f t="shared" ref="N29:N32" si="6">SUM(B29:M29)</f>
        <v>5322751.5599999996</v>
      </c>
      <c r="O29" s="18">
        <v>0</v>
      </c>
      <c r="Q29" s="43"/>
    </row>
    <row r="30" spans="1:17" ht="11.25" customHeight="1" x14ac:dyDescent="0.2">
      <c r="A30" s="36" t="s">
        <v>20</v>
      </c>
      <c r="B30" s="18">
        <v>0</v>
      </c>
      <c r="C30" s="40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f t="shared" si="6"/>
        <v>0</v>
      </c>
      <c r="O30" s="18">
        <v>0</v>
      </c>
      <c r="Q30" s="43"/>
    </row>
    <row r="31" spans="1:17" ht="11.25" customHeight="1" x14ac:dyDescent="0.2">
      <c r="A31" s="36" t="s">
        <v>21</v>
      </c>
      <c r="B31" s="18">
        <v>862794.18000000017</v>
      </c>
      <c r="C31" s="40">
        <v>3375128.1199999996</v>
      </c>
      <c r="D31" s="19">
        <v>1120819.6100000001</v>
      </c>
      <c r="E31" s="19">
        <v>1318236.0900000001</v>
      </c>
      <c r="F31" s="19">
        <v>641236.57999999996</v>
      </c>
      <c r="G31" s="19">
        <v>626025.37</v>
      </c>
      <c r="H31" s="19">
        <v>570521.93999999994</v>
      </c>
      <c r="I31" s="19">
        <v>721727.32</v>
      </c>
      <c r="J31" s="19">
        <v>2117005.6799999997</v>
      </c>
      <c r="K31" s="19">
        <v>876809.82000000007</v>
      </c>
      <c r="L31" s="19">
        <v>745641.85</v>
      </c>
      <c r="M31" s="19">
        <v>935596.45000000007</v>
      </c>
      <c r="N31" s="19">
        <f t="shared" si="6"/>
        <v>13911543.01</v>
      </c>
      <c r="O31" s="18">
        <f>3879.06-368.64</f>
        <v>3510.42</v>
      </c>
      <c r="Q31" s="43"/>
    </row>
    <row r="32" spans="1:17" ht="11.25" customHeight="1" x14ac:dyDescent="0.2">
      <c r="A32" s="37" t="s">
        <v>8</v>
      </c>
      <c r="B32" s="20">
        <v>60057876.120000005</v>
      </c>
      <c r="C32" s="41">
        <v>372300.21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127791227.91</v>
      </c>
      <c r="K32" s="21">
        <v>160179726.98000002</v>
      </c>
      <c r="L32" s="21">
        <v>66587979.859999992</v>
      </c>
      <c r="M32" s="21">
        <v>0</v>
      </c>
      <c r="N32" s="21">
        <f t="shared" si="6"/>
        <v>414989111.08000004</v>
      </c>
      <c r="O32" s="20">
        <v>0</v>
      </c>
      <c r="Q32" s="43"/>
    </row>
    <row r="33" spans="1:15" ht="11.25" customHeight="1" x14ac:dyDescent="0.2">
      <c r="A33" s="38" t="s">
        <v>17</v>
      </c>
      <c r="B33" s="23">
        <f>B18-B28</f>
        <v>350232241.31999993</v>
      </c>
      <c r="C33" s="23">
        <f t="shared" ref="C33:N33" si="7">C18-C28</f>
        <v>284317641.44999999</v>
      </c>
      <c r="D33" s="23">
        <f t="shared" si="7"/>
        <v>288723774.37000006</v>
      </c>
      <c r="E33" s="23">
        <f t="shared" si="7"/>
        <v>286664473.44999993</v>
      </c>
      <c r="F33" s="23">
        <f t="shared" si="7"/>
        <v>287020203.55000001</v>
      </c>
      <c r="G33" s="23">
        <f t="shared" si="7"/>
        <v>287246254.52999997</v>
      </c>
      <c r="H33" s="23">
        <f t="shared" si="7"/>
        <v>434501141.38000005</v>
      </c>
      <c r="I33" s="23">
        <f t="shared" si="7"/>
        <v>285313071.73999995</v>
      </c>
      <c r="J33" s="23">
        <f t="shared" si="7"/>
        <v>181611621.34</v>
      </c>
      <c r="K33" s="23">
        <f t="shared" si="7"/>
        <v>123404319.07000002</v>
      </c>
      <c r="L33" s="23">
        <f t="shared" si="7"/>
        <v>226229176.00999993</v>
      </c>
      <c r="M33" s="23">
        <f t="shared" si="7"/>
        <v>289971682.16000003</v>
      </c>
      <c r="N33" s="23">
        <f t="shared" si="7"/>
        <v>3325235600.3699999</v>
      </c>
      <c r="O33" s="23">
        <f>O18-O28</f>
        <v>4270159.54</v>
      </c>
    </row>
    <row r="34" spans="1:15" ht="11.25" customHeight="1" x14ac:dyDescent="0.2">
      <c r="A34" s="7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12"/>
    </row>
    <row r="35" spans="1:15" ht="11.25" customHeight="1" x14ac:dyDescent="0.2">
      <c r="A35" s="63" t="s">
        <v>18</v>
      </c>
      <c r="B35" s="64"/>
      <c r="C35" s="64"/>
      <c r="D35" s="64"/>
      <c r="E35" s="64"/>
      <c r="F35" s="63" t="s">
        <v>1</v>
      </c>
      <c r="G35" s="64"/>
      <c r="H35" s="64"/>
      <c r="I35" s="64"/>
      <c r="J35" s="64"/>
      <c r="K35" s="64"/>
      <c r="L35" s="64"/>
      <c r="M35" s="63" t="s">
        <v>34</v>
      </c>
      <c r="N35" s="64"/>
      <c r="O35" s="65"/>
    </row>
    <row r="36" spans="1:15" ht="11.25" customHeight="1" x14ac:dyDescent="0.2">
      <c r="A36" s="7" t="s">
        <v>9</v>
      </c>
      <c r="B36" s="10"/>
      <c r="C36" s="10"/>
      <c r="D36" s="10"/>
      <c r="E36" s="10"/>
      <c r="F36" s="11"/>
      <c r="G36" s="10"/>
      <c r="H36" s="22"/>
      <c r="I36" s="22"/>
      <c r="J36" s="22"/>
      <c r="K36" s="22"/>
      <c r="L36" s="49">
        <v>879152902004.53003</v>
      </c>
      <c r="M36" s="50"/>
      <c r="N36" s="51"/>
      <c r="O36" s="52"/>
    </row>
    <row r="37" spans="1:15" ht="12.75" x14ac:dyDescent="0.2">
      <c r="A37" s="39" t="s">
        <v>36</v>
      </c>
      <c r="B37" s="24"/>
      <c r="C37" s="24"/>
      <c r="D37" s="24"/>
      <c r="E37" s="24"/>
      <c r="F37" s="25"/>
      <c r="G37" s="24"/>
      <c r="H37" s="6"/>
      <c r="I37" s="6"/>
      <c r="J37" s="6"/>
      <c r="K37" s="6"/>
      <c r="L37" s="42">
        <f>N33+O33</f>
        <v>3329505759.9099998</v>
      </c>
      <c r="M37" s="72">
        <f>L37/L36</f>
        <v>3.7871748501523386E-3</v>
      </c>
      <c r="N37" s="73"/>
      <c r="O37" s="74"/>
    </row>
    <row r="38" spans="1:15" ht="11.25" customHeight="1" x14ac:dyDescent="0.2">
      <c r="A38" s="53" t="s">
        <v>38</v>
      </c>
      <c r="B38" s="54"/>
      <c r="C38" s="54"/>
      <c r="D38" s="54"/>
      <c r="E38" s="55"/>
      <c r="F38" s="7"/>
      <c r="G38" s="5"/>
      <c r="H38" s="5"/>
      <c r="I38" s="5"/>
      <c r="J38" s="5"/>
      <c r="K38" s="5"/>
      <c r="L38" s="48">
        <f>M38*L36</f>
        <v>7560714957.2389584</v>
      </c>
      <c r="M38" s="66">
        <v>8.6E-3</v>
      </c>
      <c r="N38" s="67"/>
      <c r="O38" s="68"/>
    </row>
    <row r="39" spans="1:15" ht="11.25" customHeight="1" x14ac:dyDescent="0.2">
      <c r="A39" s="7" t="s">
        <v>39</v>
      </c>
      <c r="B39" s="5"/>
      <c r="C39" s="5"/>
      <c r="D39" s="5"/>
      <c r="E39" s="5"/>
      <c r="F39" s="7"/>
      <c r="G39" s="5"/>
      <c r="H39" s="5"/>
      <c r="I39" s="5"/>
      <c r="J39" s="5"/>
      <c r="K39" s="5"/>
      <c r="L39" s="48">
        <f>M39*L36</f>
        <v>7182679209.3770103</v>
      </c>
      <c r="M39" s="69">
        <f>M38*0.95</f>
        <v>8.1700000000000002E-3</v>
      </c>
      <c r="N39" s="70"/>
      <c r="O39" s="71"/>
    </row>
    <row r="40" spans="1:15" ht="11.25" customHeight="1" x14ac:dyDescent="0.2">
      <c r="A40" s="7" t="s">
        <v>40</v>
      </c>
      <c r="B40" s="5"/>
      <c r="C40" s="5"/>
      <c r="D40" s="5"/>
      <c r="E40" s="5"/>
      <c r="F40" s="7"/>
      <c r="G40" s="5"/>
      <c r="H40" s="5"/>
      <c r="I40" s="5"/>
      <c r="J40" s="5"/>
      <c r="K40" s="5"/>
      <c r="L40" s="48">
        <f>M40*L36</f>
        <v>6804643461.5150623</v>
      </c>
      <c r="M40" s="69">
        <f>M38*0.9</f>
        <v>7.7400000000000004E-3</v>
      </c>
      <c r="N40" s="70"/>
      <c r="O40" s="71"/>
    </row>
    <row r="41" spans="1:15" ht="11.25" customHeight="1" x14ac:dyDescent="0.2">
      <c r="A41" s="8" t="s">
        <v>58</v>
      </c>
      <c r="B41" s="8"/>
      <c r="C41" s="8"/>
      <c r="D41" s="8"/>
      <c r="E41" s="8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ht="22.5" customHeight="1" x14ac:dyDescent="0.2">
      <c r="A42" s="56" t="s">
        <v>25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 spans="1:15" ht="11.25" customHeight="1" x14ac:dyDescent="0.2">
      <c r="A43" s="56" t="s">
        <v>59</v>
      </c>
      <c r="B43" s="56"/>
      <c r="C43" s="56"/>
      <c r="D43" s="56"/>
      <c r="E43" s="56"/>
      <c r="F43" s="56"/>
      <c r="G43" s="56"/>
      <c r="H43" s="4"/>
      <c r="I43" s="4"/>
      <c r="J43" s="4"/>
      <c r="K43" s="4"/>
      <c r="L43" s="4"/>
      <c r="M43" s="4"/>
      <c r="N43" s="4"/>
      <c r="O43" s="4"/>
    </row>
    <row r="48" spans="1:15" s="45" customFormat="1" ht="11.25" customHeight="1" x14ac:dyDescent="0.2">
      <c r="A48" s="44" t="s">
        <v>60</v>
      </c>
    </row>
    <row r="49" spans="1:1" s="45" customFormat="1" ht="11.25" customHeight="1" x14ac:dyDescent="0.2">
      <c r="A49" s="44" t="s">
        <v>61</v>
      </c>
    </row>
    <row r="50" spans="1:1" s="45" customFormat="1" ht="11.25" customHeight="1" x14ac:dyDescent="0.2">
      <c r="A50" s="46"/>
    </row>
    <row r="51" spans="1:1" s="45" customFormat="1" ht="11.25" customHeight="1" x14ac:dyDescent="0.2">
      <c r="A51" s="46"/>
    </row>
    <row r="52" spans="1:1" s="45" customFormat="1" ht="11.25" customHeight="1" x14ac:dyDescent="0.2">
      <c r="A52" s="46"/>
    </row>
    <row r="53" spans="1:1" s="45" customFormat="1" ht="11.25" customHeight="1" x14ac:dyDescent="0.2">
      <c r="A53" s="46"/>
    </row>
    <row r="54" spans="1:1" s="45" customFormat="1" ht="11.25" customHeight="1" x14ac:dyDescent="0.2">
      <c r="A54" s="46" t="s">
        <v>62</v>
      </c>
    </row>
    <row r="55" spans="1:1" s="45" customFormat="1" ht="11.25" customHeight="1" x14ac:dyDescent="0.2">
      <c r="A55" s="47" t="s">
        <v>63</v>
      </c>
    </row>
  </sheetData>
  <mergeCells count="32">
    <mergeCell ref="A8:O8"/>
    <mergeCell ref="A3:O3"/>
    <mergeCell ref="A4:O4"/>
    <mergeCell ref="A5:O5"/>
    <mergeCell ref="A6:O6"/>
    <mergeCell ref="A7:O7"/>
    <mergeCell ref="B11:O11"/>
    <mergeCell ref="B12:O12"/>
    <mergeCell ref="B13:N13"/>
    <mergeCell ref="B14:B17"/>
    <mergeCell ref="C14:C17"/>
    <mergeCell ref="D14:D17"/>
    <mergeCell ref="E14:E17"/>
    <mergeCell ref="F14:F17"/>
    <mergeCell ref="G14:G17"/>
    <mergeCell ref="H14:H17"/>
    <mergeCell ref="M36:O36"/>
    <mergeCell ref="A38:E38"/>
    <mergeCell ref="A42:O42"/>
    <mergeCell ref="A43:G43"/>
    <mergeCell ref="I14:I17"/>
    <mergeCell ref="J14:J17"/>
    <mergeCell ref="K14:K17"/>
    <mergeCell ref="L14:L17"/>
    <mergeCell ref="M14:M17"/>
    <mergeCell ref="A35:E35"/>
    <mergeCell ref="F35:L35"/>
    <mergeCell ref="M35:O35"/>
    <mergeCell ref="M38:O38"/>
    <mergeCell ref="M39:O39"/>
    <mergeCell ref="M40:O40"/>
    <mergeCell ref="M37:O37"/>
  </mergeCells>
  <pageMargins left="0.51181102362204722" right="0.51181102362204722" top="0.78740157480314965" bottom="0.78740157480314965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1 Pessoal União</vt:lpstr>
    </vt:vector>
  </TitlesOfParts>
  <Company>Ministério da Fazenda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RGF</dc:title>
  <dc:creator>GEINC/CCONT/STN</dc:creator>
  <cp:lastModifiedBy>Luiz Henrique de Paiva Marques</cp:lastModifiedBy>
  <cp:lastPrinted>2020-05-25T13:16:23Z</cp:lastPrinted>
  <dcterms:created xsi:type="dcterms:W3CDTF">2001-09-06T15:18:59Z</dcterms:created>
  <dcterms:modified xsi:type="dcterms:W3CDTF">2020-05-25T13:19:14Z</dcterms:modified>
</cp:coreProperties>
</file>