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ml.chartshapes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3.xml" ContentType="application/vnd.openxmlformats-officedocument.drawingml.chartshapes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4.xml" ContentType="application/vnd.openxmlformats-officedocument.drawingml.chartshapes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7.xml" ContentType="application/vnd.openxmlformats-officedocument.drawingml.chartshapes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8.xml" ContentType="application/vnd.openxmlformats-officedocument.drawingml.chartshapes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1.xml" ContentType="application/vnd.openxmlformats-officedocument.themeOverride+xml"/>
  <Override PartName="/xl/drawings/drawing33.xml" ContentType="application/vnd.openxmlformats-officedocument.drawingml.chartshapes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.xml" ContentType="application/vnd.openxmlformats-officedocument.themeOverride+xml"/>
  <Override PartName="/xl/drawings/drawing34.xml" ContentType="application/vnd.openxmlformats-officedocument.drawingml.chartshapes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4.xml" ContentType="application/vnd.openxmlformats-officedocument.themeOverride+xml"/>
  <Override PartName="/xl/drawings/drawing37.xml" ContentType="application/vnd.openxmlformats-officedocument.drawingml.chartshapes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5.xml" ContentType="application/vnd.openxmlformats-officedocument.themeOverride+xml"/>
  <Override PartName="/xl/drawings/drawing38.xml" ContentType="application/vnd.openxmlformats-officedocument.drawingml.chartshapes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6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1.xml" ContentType="application/vnd.openxmlformats-officedocument.drawingml.chartshapes+xml"/>
  <Override PartName="/xl/charts/chart3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2.xml" ContentType="application/vnd.openxmlformats-officedocument.drawingml.chartshapes+xml"/>
  <Override PartName="/xl/charts/chart3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3.xml" ContentType="application/vnd.openxmlformats-officedocument.drawingml.chartshapes+xml"/>
  <Override PartName="/xl/charts/chart3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46.xml" ContentType="application/vnd.openxmlformats-officedocument.drawingml.chartshapes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4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9.xml" ContentType="application/vnd.openxmlformats-officedocument.drawing+xml"/>
  <Override PartName="/xl/charts/chart4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omments1.xml" ContentType="application/vnd.openxmlformats-officedocument.spreadsheetml.comments+xml"/>
  <Override PartName="/xl/charts/chart43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53.xml" ContentType="application/vnd.openxmlformats-officedocument.drawingml.chartshapes+xml"/>
  <Override PartName="/xl/charts/chart44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5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Estudos Especiais\10_Simulação Despesas RPPS União\"/>
    </mc:Choice>
  </mc:AlternateContent>
  <bookViews>
    <workbookView xWindow="0" yWindow="0" windowWidth="24210" windowHeight="10095" tabRatio="861"/>
  </bookViews>
  <sheets>
    <sheet name="Índice" sheetId="48" r:id="rId1"/>
    <sheet name="Gráficos 1 e 2, Tabela 1" sheetId="49" r:id="rId2"/>
    <sheet name="Gráficos 3 e 4, Tabela 2" sheetId="50" r:id="rId3"/>
    <sheet name="Gráficos 5 e 6, Tabelas 14 a 19" sheetId="51" r:id="rId4"/>
    <sheet name="Gráficos 7 e 8, Tabela 3" sheetId="52" r:id="rId5"/>
    <sheet name="Gráfico 9" sheetId="56" r:id="rId6"/>
    <sheet name="Gráficos 10 e 11, Tabelas 4 e 5" sheetId="53" r:id="rId7"/>
    <sheet name="Gráficos 12 e 13, Tabelas 6 e 7" sheetId="55" r:id="rId8"/>
    <sheet name="Gráfico 14 (Estoque de Ativos)" sheetId="9" r:id="rId9"/>
    <sheet name="Gráfico 14 (Estoques aposent.)" sheetId="2" r:id="rId10"/>
    <sheet name="Gráfico 14 (Estoques pension.)" sheetId="17" r:id="rId11"/>
    <sheet name="Tabela 9" sheetId="33" r:id="rId12"/>
    <sheet name="Gráfico 15" sheetId="3" r:id="rId13"/>
    <sheet name="Gráficos 16,17,18" sheetId="4" r:id="rId14"/>
    <sheet name="Gráficos 19,20,21" sheetId="5" r:id="rId15"/>
    <sheet name="Tabela 13" sheetId="12" r:id="rId16"/>
    <sheet name="Gráficos 22,23,24,25" sheetId="6" r:id="rId17"/>
    <sheet name="Gráficos 26 e 27" sheetId="43" r:id="rId18"/>
    <sheet name="Gráfico 28" sheetId="11" r:id="rId19"/>
    <sheet name="Gráfico 29" sheetId="10" r:id="rId20"/>
    <sheet name="Tabelas 20,21,22" sheetId="35" r:id="rId21"/>
    <sheet name="Adicional - Despesa anual" sheetId="47" r:id="rId22"/>
    <sheet name="Adicional - Pensionistas" sheetId="54" r:id="rId23"/>
  </sheets>
  <externalReferences>
    <externalReference r:id="rId24"/>
  </externalReferences>
  <definedNames>
    <definedName name="_Ref11167578" localSheetId="0">Índice!$B$58</definedName>
    <definedName name="_Regression_Int" hidden="1">1</definedName>
    <definedName name="abc" localSheetId="22" hidden="1">#REF!</definedName>
    <definedName name="abc" hidden="1">#REF!</definedName>
    <definedName name="ad" localSheetId="22" hidden="1">#REF!</definedName>
    <definedName name="ad" hidden="1">#REF!</definedName>
    <definedName name="BLPH10" localSheetId="22" hidden="1">#REF!</definedName>
    <definedName name="BLPH10" hidden="1">#REF!</definedName>
    <definedName name="BLPH100" localSheetId="22" hidden="1">#REF!</definedName>
    <definedName name="BLPH100" hidden="1">#REF!</definedName>
    <definedName name="BLPH101" localSheetId="22" hidden="1">#REF!</definedName>
    <definedName name="BLPH101" hidden="1">#REF!</definedName>
    <definedName name="BLPH102" localSheetId="22" hidden="1">#REF!</definedName>
    <definedName name="BLPH102" hidden="1">#REF!</definedName>
    <definedName name="BLPH103" localSheetId="22" hidden="1">#REF!</definedName>
    <definedName name="BLPH103" hidden="1">#REF!</definedName>
    <definedName name="BLPH104" localSheetId="22" hidden="1">#REF!</definedName>
    <definedName name="BLPH104" hidden="1">#REF!</definedName>
    <definedName name="BLPH105" localSheetId="22" hidden="1">#REF!</definedName>
    <definedName name="BLPH105" hidden="1">#REF!</definedName>
    <definedName name="BLPH106" localSheetId="22" hidden="1">#REF!</definedName>
    <definedName name="BLPH106" hidden="1">#REF!</definedName>
    <definedName name="BLPH107" localSheetId="22" hidden="1">#REF!</definedName>
    <definedName name="BLPH107" hidden="1">#REF!</definedName>
    <definedName name="BLPH108" localSheetId="22" hidden="1">#REF!</definedName>
    <definedName name="BLPH108" hidden="1">#REF!</definedName>
    <definedName name="BLPH109" localSheetId="22" hidden="1">#REF!</definedName>
    <definedName name="BLPH109" hidden="1">#REF!</definedName>
    <definedName name="BLPH11" localSheetId="22" hidden="1">#REF!</definedName>
    <definedName name="BLPH11" hidden="1">#REF!</definedName>
    <definedName name="BLPH111" localSheetId="22" hidden="1">#REF!</definedName>
    <definedName name="BLPH111" hidden="1">#REF!</definedName>
    <definedName name="BLPH112" localSheetId="22" hidden="1">#REF!</definedName>
    <definedName name="BLPH112" hidden="1">#REF!</definedName>
    <definedName name="BLPH113" localSheetId="22" hidden="1">#REF!</definedName>
    <definedName name="BLPH113" hidden="1">#REF!</definedName>
    <definedName name="BLPH114" localSheetId="22" hidden="1">#REF!</definedName>
    <definedName name="BLPH114" hidden="1">#REF!</definedName>
    <definedName name="BLPH115" localSheetId="22" hidden="1">#REF!</definedName>
    <definedName name="BLPH115" hidden="1">#REF!</definedName>
    <definedName name="BLPH116" localSheetId="22" hidden="1">#REF!</definedName>
    <definedName name="BLPH116" hidden="1">#REF!</definedName>
    <definedName name="BLPH117" localSheetId="22" hidden="1">#REF!</definedName>
    <definedName name="BLPH117" hidden="1">#REF!</definedName>
    <definedName name="BLPH118" localSheetId="22" hidden="1">#REF!</definedName>
    <definedName name="BLPH118" hidden="1">#REF!</definedName>
    <definedName name="BLPH119" localSheetId="22" hidden="1">#REF!</definedName>
    <definedName name="BLPH119" hidden="1">#REF!</definedName>
    <definedName name="BLPH12" localSheetId="22" hidden="1">#REF!</definedName>
    <definedName name="BLPH12" hidden="1">#REF!</definedName>
    <definedName name="BLPH120" localSheetId="22" hidden="1">#REF!</definedName>
    <definedName name="BLPH120" hidden="1">#REF!</definedName>
    <definedName name="BLPH121" localSheetId="22" hidden="1">#REF!</definedName>
    <definedName name="BLPH121" hidden="1">#REF!</definedName>
    <definedName name="BLPH122" localSheetId="22" hidden="1">#REF!</definedName>
    <definedName name="BLPH122" hidden="1">#REF!</definedName>
    <definedName name="BLPH123" localSheetId="22" hidden="1">#REF!</definedName>
    <definedName name="BLPH123" hidden="1">#REF!</definedName>
    <definedName name="BLPH124" localSheetId="22" hidden="1">#REF!</definedName>
    <definedName name="BLPH124" hidden="1">#REF!</definedName>
    <definedName name="BLPH125" localSheetId="22" hidden="1">#REF!</definedName>
    <definedName name="BLPH125" hidden="1">#REF!</definedName>
    <definedName name="BLPH126" localSheetId="22" hidden="1">#REF!</definedName>
    <definedName name="BLPH126" hidden="1">#REF!</definedName>
    <definedName name="BLPH127" localSheetId="22" hidden="1">#REF!</definedName>
    <definedName name="BLPH127" hidden="1">#REF!</definedName>
    <definedName name="BLPH128" localSheetId="22" hidden="1">#REF!</definedName>
    <definedName name="BLPH128" hidden="1">#REF!</definedName>
    <definedName name="BLPH129" localSheetId="22" hidden="1">#REF!</definedName>
    <definedName name="BLPH129" hidden="1">#REF!</definedName>
    <definedName name="BLPH13" localSheetId="22" hidden="1">#REF!</definedName>
    <definedName name="BLPH13" hidden="1">#REF!</definedName>
    <definedName name="BLPH130" localSheetId="22" hidden="1">#REF!</definedName>
    <definedName name="BLPH130" hidden="1">#REF!</definedName>
    <definedName name="BLPH131" localSheetId="22" hidden="1">#REF!</definedName>
    <definedName name="BLPH131" hidden="1">#REF!</definedName>
    <definedName name="BLPH132" localSheetId="22" hidden="1">#REF!</definedName>
    <definedName name="BLPH132" hidden="1">#REF!</definedName>
    <definedName name="BLPH133" localSheetId="22" hidden="1">#REF!</definedName>
    <definedName name="BLPH133" hidden="1">#REF!</definedName>
    <definedName name="BLPH134" localSheetId="22" hidden="1">#REF!</definedName>
    <definedName name="BLPH134" hidden="1">#REF!</definedName>
    <definedName name="BLPH135" localSheetId="22" hidden="1">#REF!</definedName>
    <definedName name="BLPH135" hidden="1">#REF!</definedName>
    <definedName name="BLPH136" localSheetId="22" hidden="1">#REF!</definedName>
    <definedName name="BLPH136" hidden="1">#REF!</definedName>
    <definedName name="BLPH137" localSheetId="22" hidden="1">#REF!</definedName>
    <definedName name="BLPH137" hidden="1">#REF!</definedName>
    <definedName name="BLPH138" localSheetId="22" hidden="1">#REF!</definedName>
    <definedName name="BLPH138" hidden="1">#REF!</definedName>
    <definedName name="BLPH139" localSheetId="22" hidden="1">#REF!</definedName>
    <definedName name="BLPH139" hidden="1">#REF!</definedName>
    <definedName name="BLPH14" localSheetId="22" hidden="1">#REF!</definedName>
    <definedName name="BLPH14" hidden="1">#REF!</definedName>
    <definedName name="BLPH140" localSheetId="22" hidden="1">#REF!</definedName>
    <definedName name="BLPH140" hidden="1">#REF!</definedName>
    <definedName name="BLPH141" localSheetId="22" hidden="1">#REF!</definedName>
    <definedName name="BLPH141" hidden="1">#REF!</definedName>
    <definedName name="BLPH142" localSheetId="22" hidden="1">#REF!</definedName>
    <definedName name="BLPH142" hidden="1">#REF!</definedName>
    <definedName name="BLPH143" localSheetId="22" hidden="1">#REF!</definedName>
    <definedName name="BLPH143" hidden="1">#REF!</definedName>
    <definedName name="BLPH144" localSheetId="22" hidden="1">[1]EURO!#REF!</definedName>
    <definedName name="BLPH144" hidden="1">[1]EURO!#REF!</definedName>
    <definedName name="BLPH144B" localSheetId="22" hidden="1">#REF!</definedName>
    <definedName name="BLPH144B" hidden="1">#REF!</definedName>
    <definedName name="BLPH145" localSheetId="22" hidden="1">#REF!</definedName>
    <definedName name="BLPH145" hidden="1">#REF!</definedName>
    <definedName name="BLPH146" localSheetId="22" hidden="1">#REF!</definedName>
    <definedName name="BLPH146" hidden="1">#REF!</definedName>
    <definedName name="BLPH147" localSheetId="22" hidden="1">#REF!</definedName>
    <definedName name="BLPH147" hidden="1">#REF!</definedName>
    <definedName name="BLPH148" localSheetId="22" hidden="1">#REF!</definedName>
    <definedName name="BLPH148" hidden="1">#REF!</definedName>
    <definedName name="BLPH149" localSheetId="22" hidden="1">#REF!</definedName>
    <definedName name="BLPH149" hidden="1">#REF!</definedName>
    <definedName name="BLPH15" localSheetId="22" hidden="1">[1]BRASIL!#REF!</definedName>
    <definedName name="BLPH15" hidden="1">[1]BRASIL!#REF!</definedName>
    <definedName name="BLPH150" localSheetId="22" hidden="1">#REF!</definedName>
    <definedName name="BLPH150" hidden="1">#REF!</definedName>
    <definedName name="BLPH151" localSheetId="22" hidden="1">#REF!</definedName>
    <definedName name="BLPH151" hidden="1">#REF!</definedName>
    <definedName name="BLPH152" localSheetId="22" hidden="1">#REF!</definedName>
    <definedName name="BLPH152" hidden="1">#REF!</definedName>
    <definedName name="BLPH153" localSheetId="22" hidden="1">#REF!</definedName>
    <definedName name="BLPH153" hidden="1">#REF!</definedName>
    <definedName name="BLPH154" localSheetId="22" hidden="1">#REF!</definedName>
    <definedName name="BLPH154" hidden="1">#REF!</definedName>
    <definedName name="BLPH155" localSheetId="22" hidden="1">#REF!</definedName>
    <definedName name="BLPH155" hidden="1">#REF!</definedName>
    <definedName name="BLPH156" localSheetId="22" hidden="1">#REF!</definedName>
    <definedName name="BLPH156" hidden="1">#REF!</definedName>
    <definedName name="BLPH157" localSheetId="22" hidden="1">#REF!</definedName>
    <definedName name="BLPH157" hidden="1">#REF!</definedName>
    <definedName name="BLPH158" localSheetId="22" hidden="1">#REF!</definedName>
    <definedName name="BLPH158" hidden="1">#REF!</definedName>
    <definedName name="BLPH159" localSheetId="22" hidden="1">#REF!</definedName>
    <definedName name="BLPH159" hidden="1">#REF!</definedName>
    <definedName name="BLPH15B" localSheetId="22" hidden="1">#REF!</definedName>
    <definedName name="BLPH15B" hidden="1">#REF!</definedName>
    <definedName name="BLPH16" localSheetId="22" hidden="1">#REF!</definedName>
    <definedName name="BLPH16" hidden="1">#REF!</definedName>
    <definedName name="BLPH160" localSheetId="22" hidden="1">#REF!</definedName>
    <definedName name="BLPH160" hidden="1">#REF!</definedName>
    <definedName name="BLPH161" localSheetId="22" hidden="1">#REF!</definedName>
    <definedName name="BLPH161" hidden="1">#REF!</definedName>
    <definedName name="BLPH162" localSheetId="22" hidden="1">#REF!</definedName>
    <definedName name="BLPH162" hidden="1">#REF!</definedName>
    <definedName name="BLPH163" localSheetId="22" hidden="1">#REF!</definedName>
    <definedName name="BLPH163" hidden="1">#REF!</definedName>
    <definedName name="BLPH164" localSheetId="22" hidden="1">#REF!</definedName>
    <definedName name="BLPH164" hidden="1">#REF!</definedName>
    <definedName name="BLPH165" localSheetId="22" hidden="1">#REF!</definedName>
    <definedName name="BLPH165" hidden="1">#REF!</definedName>
    <definedName name="BLPH166" localSheetId="22" hidden="1">#REF!</definedName>
    <definedName name="BLPH166" hidden="1">#REF!</definedName>
    <definedName name="BLPH167" localSheetId="22" hidden="1">#REF!</definedName>
    <definedName name="BLPH167" hidden="1">#REF!</definedName>
    <definedName name="BLPH168" localSheetId="22" hidden="1">#REF!</definedName>
    <definedName name="BLPH168" hidden="1">#REF!</definedName>
    <definedName name="BLPH169" localSheetId="22" hidden="1">#REF!</definedName>
    <definedName name="BLPH169" hidden="1">#REF!</definedName>
    <definedName name="BLPH17" localSheetId="22" hidden="1">#REF!</definedName>
    <definedName name="BLPH17" hidden="1">#REF!</definedName>
    <definedName name="BLPH170" localSheetId="22" hidden="1">#REF!</definedName>
    <definedName name="BLPH170" hidden="1">#REF!</definedName>
    <definedName name="BLPH171" localSheetId="22" hidden="1">#REF!</definedName>
    <definedName name="BLPH171" hidden="1">#REF!</definedName>
    <definedName name="BLPH172" localSheetId="22" hidden="1">#REF!</definedName>
    <definedName name="BLPH172" hidden="1">#REF!</definedName>
    <definedName name="BLPH173" localSheetId="22" hidden="1">#REF!</definedName>
    <definedName name="BLPH173" hidden="1">#REF!</definedName>
    <definedName name="BLPH174" localSheetId="22" hidden="1">#REF!</definedName>
    <definedName name="BLPH174" hidden="1">#REF!</definedName>
    <definedName name="BLPH175" localSheetId="22" hidden="1">#REF!</definedName>
    <definedName name="BLPH175" hidden="1">#REF!</definedName>
    <definedName name="BLPH176" localSheetId="22" hidden="1">#REF!</definedName>
    <definedName name="BLPH176" hidden="1">#REF!</definedName>
    <definedName name="BLPH177" localSheetId="22" hidden="1">#REF!</definedName>
    <definedName name="BLPH177" hidden="1">#REF!</definedName>
    <definedName name="BLPH178" localSheetId="22" hidden="1">#REF!</definedName>
    <definedName name="BLPH178" hidden="1">#REF!</definedName>
    <definedName name="BLPH179" localSheetId="22" hidden="1">#REF!</definedName>
    <definedName name="BLPH179" hidden="1">#REF!</definedName>
    <definedName name="BLPH18" localSheetId="22" hidden="1">#REF!</definedName>
    <definedName name="BLPH18" hidden="1">#REF!</definedName>
    <definedName name="BLPH180" localSheetId="22" hidden="1">#REF!</definedName>
    <definedName name="BLPH180" hidden="1">#REF!</definedName>
    <definedName name="BLPH181" localSheetId="22" hidden="1">#REF!</definedName>
    <definedName name="BLPH181" hidden="1">#REF!</definedName>
    <definedName name="BLPH182" localSheetId="22" hidden="1">#REF!</definedName>
    <definedName name="BLPH182" hidden="1">#REF!</definedName>
    <definedName name="BLPH183" localSheetId="22" hidden="1">#REF!</definedName>
    <definedName name="BLPH183" hidden="1">#REF!</definedName>
    <definedName name="BLPH184" localSheetId="22" hidden="1">#REF!</definedName>
    <definedName name="BLPH184" hidden="1">#REF!</definedName>
    <definedName name="BLPH185" localSheetId="22" hidden="1">#REF!</definedName>
    <definedName name="BLPH185" hidden="1">#REF!</definedName>
    <definedName name="BLPH186" localSheetId="22" hidden="1">#REF!</definedName>
    <definedName name="BLPH186" hidden="1">#REF!</definedName>
    <definedName name="BLPH187" localSheetId="22" hidden="1">#REF!</definedName>
    <definedName name="BLPH187" hidden="1">#REF!</definedName>
    <definedName name="BLPH188" localSheetId="22" hidden="1">#REF!</definedName>
    <definedName name="BLPH188" hidden="1">#REF!</definedName>
    <definedName name="BLPH189" localSheetId="22" hidden="1">#REF!</definedName>
    <definedName name="BLPH189" hidden="1">#REF!</definedName>
    <definedName name="BLPH19" localSheetId="22" hidden="1">[1]BRASIL!#REF!</definedName>
    <definedName name="BLPH19" hidden="1">[1]BRASIL!#REF!</definedName>
    <definedName name="BLPH190" localSheetId="22" hidden="1">#REF!</definedName>
    <definedName name="BLPH190" hidden="1">#REF!</definedName>
    <definedName name="BLPH191" localSheetId="22" hidden="1">#REF!</definedName>
    <definedName name="BLPH191" hidden="1">#REF!</definedName>
    <definedName name="BLPH192" localSheetId="22" hidden="1">#REF!</definedName>
    <definedName name="BLPH192" hidden="1">#REF!</definedName>
    <definedName name="BLPH193" localSheetId="22" hidden="1">#REF!</definedName>
    <definedName name="BLPH193" hidden="1">#REF!</definedName>
    <definedName name="BLPH194" localSheetId="22" hidden="1">#REF!</definedName>
    <definedName name="BLPH194" hidden="1">#REF!</definedName>
    <definedName name="BLPH195" localSheetId="22" hidden="1">#REF!</definedName>
    <definedName name="BLPH195" hidden="1">#REF!</definedName>
    <definedName name="BLPH196" localSheetId="22" hidden="1">#REF!</definedName>
    <definedName name="BLPH196" hidden="1">#REF!</definedName>
    <definedName name="BLPH197" localSheetId="22" hidden="1">#REF!</definedName>
    <definedName name="BLPH197" hidden="1">#REF!</definedName>
    <definedName name="BLPH198" localSheetId="22" hidden="1">#REF!</definedName>
    <definedName name="BLPH198" hidden="1">#REF!</definedName>
    <definedName name="BLPH199" localSheetId="22" hidden="1">#REF!</definedName>
    <definedName name="BLPH199" hidden="1">#REF!</definedName>
    <definedName name="BLPH19B" localSheetId="22" hidden="1">#REF!</definedName>
    <definedName name="BLPH19B" hidden="1">#REF!</definedName>
    <definedName name="BLPH20" localSheetId="22" hidden="1">#REF!</definedName>
    <definedName name="BLPH20" hidden="1">#REF!</definedName>
    <definedName name="BLPH200" localSheetId="22" hidden="1">#REF!</definedName>
    <definedName name="BLPH200" hidden="1">#REF!</definedName>
    <definedName name="BLPH201" localSheetId="22" hidden="1">#REF!</definedName>
    <definedName name="BLPH201" hidden="1">#REF!</definedName>
    <definedName name="BLPH202" localSheetId="22" hidden="1">#REF!</definedName>
    <definedName name="BLPH202" hidden="1">#REF!</definedName>
    <definedName name="BLPH203" localSheetId="22" hidden="1">#REF!</definedName>
    <definedName name="BLPH203" hidden="1">#REF!</definedName>
    <definedName name="BLPH204" localSheetId="22" hidden="1">#REF!</definedName>
    <definedName name="BLPH204" hidden="1">#REF!</definedName>
    <definedName name="BLPH205" localSheetId="22" hidden="1">#REF!</definedName>
    <definedName name="BLPH205" hidden="1">#REF!</definedName>
    <definedName name="BLPH206" localSheetId="22" hidden="1">#REF!</definedName>
    <definedName name="BLPH206" hidden="1">#REF!</definedName>
    <definedName name="BLPH207" localSheetId="22" hidden="1">#REF!</definedName>
    <definedName name="BLPH207" hidden="1">#REF!</definedName>
    <definedName name="BLPH208" localSheetId="22" hidden="1">#REF!</definedName>
    <definedName name="BLPH208" hidden="1">#REF!</definedName>
    <definedName name="BLPH209" localSheetId="22" hidden="1">#REF!</definedName>
    <definedName name="BLPH209" hidden="1">#REF!</definedName>
    <definedName name="BLPH21" localSheetId="22" hidden="1">#REF!</definedName>
    <definedName name="BLPH21" hidden="1">#REF!</definedName>
    <definedName name="BLPH210" localSheetId="22" hidden="1">#REF!</definedName>
    <definedName name="BLPH210" hidden="1">#REF!</definedName>
    <definedName name="BLPH211" localSheetId="22" hidden="1">#REF!</definedName>
    <definedName name="BLPH211" hidden="1">#REF!</definedName>
    <definedName name="BLPH212" localSheetId="22" hidden="1">#REF!</definedName>
    <definedName name="BLPH212" hidden="1">#REF!</definedName>
    <definedName name="BLPH213" localSheetId="22" hidden="1">#REF!</definedName>
    <definedName name="BLPH213" hidden="1">#REF!</definedName>
    <definedName name="BLPH22" localSheetId="22" hidden="1">#REF!</definedName>
    <definedName name="BLPH22" hidden="1">#REF!</definedName>
    <definedName name="BLPH23" localSheetId="22" hidden="1">#REF!</definedName>
    <definedName name="BLPH23" hidden="1">#REF!</definedName>
    <definedName name="BLPH24" localSheetId="22" hidden="1">#REF!</definedName>
    <definedName name="BLPH24" hidden="1">#REF!</definedName>
    <definedName name="BLPH25" localSheetId="22" hidden="1">#REF!</definedName>
    <definedName name="BLPH25" hidden="1">#REF!</definedName>
    <definedName name="BLPH26" localSheetId="22" hidden="1">#REF!</definedName>
    <definedName name="BLPH26" hidden="1">#REF!</definedName>
    <definedName name="BLPH27" localSheetId="22" hidden="1">#REF!</definedName>
    <definedName name="BLPH27" hidden="1">#REF!</definedName>
    <definedName name="BLPH28" localSheetId="22" hidden="1">#REF!</definedName>
    <definedName name="BLPH28" hidden="1">#REF!</definedName>
    <definedName name="BLPH29" localSheetId="22" hidden="1">#REF!</definedName>
    <definedName name="BLPH29" hidden="1">#REF!</definedName>
    <definedName name="BLPH30" localSheetId="22" hidden="1">#REF!</definedName>
    <definedName name="BLPH30" hidden="1">#REF!</definedName>
    <definedName name="BLPH31" localSheetId="22" hidden="1">#REF!</definedName>
    <definedName name="BLPH31" hidden="1">#REF!</definedName>
    <definedName name="BLPH32" localSheetId="22" hidden="1">#REF!</definedName>
    <definedName name="BLPH32" hidden="1">#REF!</definedName>
    <definedName name="BLPH33" localSheetId="22" hidden="1">#REF!</definedName>
    <definedName name="BLPH33" hidden="1">#REF!</definedName>
    <definedName name="BLPH34" localSheetId="22" hidden="1">#REF!</definedName>
    <definedName name="BLPH34" hidden="1">#REF!</definedName>
    <definedName name="BLPH35" localSheetId="22" hidden="1">#REF!</definedName>
    <definedName name="BLPH35" hidden="1">#REF!</definedName>
    <definedName name="BLPH36" localSheetId="22" hidden="1">#REF!</definedName>
    <definedName name="BLPH36" hidden="1">#REF!</definedName>
    <definedName name="BLPH37" localSheetId="22" hidden="1">#REF!</definedName>
    <definedName name="BLPH37" hidden="1">#REF!</definedName>
    <definedName name="BLPH38" localSheetId="22" hidden="1">[1]EUA!#REF!</definedName>
    <definedName name="BLPH38" hidden="1">[1]EUA!#REF!</definedName>
    <definedName name="BLPH39" localSheetId="22" hidden="1">#REF!</definedName>
    <definedName name="BLPH39" hidden="1">#REF!</definedName>
    <definedName name="BLPH4" localSheetId="22" hidden="1">#REF!</definedName>
    <definedName name="BLPH4" hidden="1">#REF!</definedName>
    <definedName name="BLPH40" localSheetId="22" hidden="1">#REF!</definedName>
    <definedName name="BLPH40" hidden="1">#REF!</definedName>
    <definedName name="BLPH41" localSheetId="22" hidden="1">#REF!</definedName>
    <definedName name="BLPH41" hidden="1">#REF!</definedName>
    <definedName name="BLPH42" localSheetId="22" hidden="1">#REF!</definedName>
    <definedName name="BLPH42" hidden="1">#REF!</definedName>
    <definedName name="BLPH43" localSheetId="22" hidden="1">#REF!</definedName>
    <definedName name="BLPH43" hidden="1">#REF!</definedName>
    <definedName name="BLPH44" localSheetId="22" hidden="1">#REF!</definedName>
    <definedName name="BLPH44" hidden="1">#REF!</definedName>
    <definedName name="BLPH45" localSheetId="22" hidden="1">#REF!</definedName>
    <definedName name="BLPH45" hidden="1">#REF!</definedName>
    <definedName name="BLPH46" localSheetId="22" hidden="1">#REF!</definedName>
    <definedName name="BLPH46" hidden="1">#REF!</definedName>
    <definedName name="BLPH47" localSheetId="22" hidden="1">#REF!</definedName>
    <definedName name="BLPH47" hidden="1">#REF!</definedName>
    <definedName name="BLPH48" localSheetId="22" hidden="1">#REF!</definedName>
    <definedName name="BLPH48" hidden="1">#REF!</definedName>
    <definedName name="BLPH49" localSheetId="22" hidden="1">#REF!</definedName>
    <definedName name="BLPH49" hidden="1">#REF!</definedName>
    <definedName name="BLPH5" localSheetId="22" hidden="1">#REF!</definedName>
    <definedName name="BLPH5" hidden="1">#REF!</definedName>
    <definedName name="BLPH50" localSheetId="22" hidden="1">#REF!</definedName>
    <definedName name="BLPH50" hidden="1">#REF!</definedName>
    <definedName name="BLPH51" localSheetId="22" hidden="1">#REF!</definedName>
    <definedName name="BLPH51" hidden="1">#REF!</definedName>
    <definedName name="BLPH52" localSheetId="22" hidden="1">#REF!</definedName>
    <definedName name="BLPH52" hidden="1">#REF!</definedName>
    <definedName name="BLPH53" localSheetId="22" hidden="1">#REF!</definedName>
    <definedName name="BLPH53" hidden="1">#REF!</definedName>
    <definedName name="BLPH54" localSheetId="22" hidden="1">#REF!</definedName>
    <definedName name="BLPH54" hidden="1">#REF!</definedName>
    <definedName name="BLPH55" localSheetId="22" hidden="1">#REF!</definedName>
    <definedName name="BLPH55" hidden="1">#REF!</definedName>
    <definedName name="BLPH56" localSheetId="22" hidden="1">[1]EUA!#REF!</definedName>
    <definedName name="BLPH56" hidden="1">[1]EUA!#REF!</definedName>
    <definedName name="BLPH57" localSheetId="22" hidden="1">#REF!</definedName>
    <definedName name="BLPH57" hidden="1">#REF!</definedName>
    <definedName name="BLPH58" localSheetId="22" hidden="1">#REF!</definedName>
    <definedName name="BLPH58" hidden="1">#REF!</definedName>
    <definedName name="BLPH59" localSheetId="22" hidden="1">#REF!</definedName>
    <definedName name="BLPH59" hidden="1">#REF!</definedName>
    <definedName name="BLPH6" localSheetId="22" hidden="1">#REF!</definedName>
    <definedName name="BLPH6" hidden="1">#REF!</definedName>
    <definedName name="BLPH60" localSheetId="22" hidden="1">#REF!</definedName>
    <definedName name="BLPH60" hidden="1">#REF!</definedName>
    <definedName name="BLPH61" localSheetId="22" hidden="1">#REF!</definedName>
    <definedName name="BLPH61" hidden="1">#REF!</definedName>
    <definedName name="BLPH62" localSheetId="22" hidden="1">#REF!</definedName>
    <definedName name="BLPH62" hidden="1">#REF!</definedName>
    <definedName name="BLPH63" localSheetId="22" hidden="1">#REF!</definedName>
    <definedName name="BLPH63" hidden="1">#REF!</definedName>
    <definedName name="BLPH64" localSheetId="22" hidden="1">#REF!</definedName>
    <definedName name="BLPH64" hidden="1">#REF!</definedName>
    <definedName name="BLPH65" localSheetId="22" hidden="1">#REF!</definedName>
    <definedName name="BLPH65" hidden="1">#REF!</definedName>
    <definedName name="BLPH66" localSheetId="22" hidden="1">[1]EUA!#REF!</definedName>
    <definedName name="BLPH66" hidden="1">[1]EUA!#REF!</definedName>
    <definedName name="BLPH67" localSheetId="22" hidden="1">[1]EUA!#REF!</definedName>
    <definedName name="BLPH67" hidden="1">[1]EUA!#REF!</definedName>
    <definedName name="BLPH68" localSheetId="22" hidden="1">[1]EUA!#REF!</definedName>
    <definedName name="BLPH68" hidden="1">[1]EUA!#REF!</definedName>
    <definedName name="BLPH69" localSheetId="22" hidden="1">#REF!</definedName>
    <definedName name="BLPH69" hidden="1">#REF!</definedName>
    <definedName name="BLPH7" localSheetId="22" hidden="1">#REF!</definedName>
    <definedName name="BLPH7" hidden="1">#REF!</definedName>
    <definedName name="BLPH70" localSheetId="22" hidden="1">#REF!</definedName>
    <definedName name="BLPH70" hidden="1">#REF!</definedName>
    <definedName name="BLPH71" localSheetId="22" hidden="1">[1]EUA!#REF!</definedName>
    <definedName name="BLPH71" hidden="1">[1]EUA!#REF!</definedName>
    <definedName name="BLPH72" localSheetId="22" hidden="1">[1]EUA!#REF!</definedName>
    <definedName name="BLPH72" hidden="1">[1]EUA!#REF!</definedName>
    <definedName name="BLPH73" localSheetId="22" hidden="1">#REF!</definedName>
    <definedName name="BLPH73" hidden="1">#REF!</definedName>
    <definedName name="BLPH74" localSheetId="22" hidden="1">#REF!</definedName>
    <definedName name="BLPH74" hidden="1">#REF!</definedName>
    <definedName name="BLPH75" localSheetId="22" hidden="1">#REF!</definedName>
    <definedName name="BLPH75" hidden="1">#REF!</definedName>
    <definedName name="BLPH76" localSheetId="22" hidden="1">#REF!</definedName>
    <definedName name="BLPH76" hidden="1">#REF!</definedName>
    <definedName name="BLPH77" localSheetId="22" hidden="1">#REF!</definedName>
    <definedName name="BLPH77" hidden="1">#REF!</definedName>
    <definedName name="BLPH78" localSheetId="22" hidden="1">#REF!</definedName>
    <definedName name="BLPH78" hidden="1">#REF!</definedName>
    <definedName name="BLPH79" localSheetId="22" hidden="1">#REF!</definedName>
    <definedName name="BLPH79" hidden="1">#REF!</definedName>
    <definedName name="BLPH8" localSheetId="22" hidden="1">[1]BRASIL!#REF!</definedName>
    <definedName name="BLPH8" hidden="1">[1]BRASIL!#REF!</definedName>
    <definedName name="BLPH80" localSheetId="22" hidden="1">#REF!</definedName>
    <definedName name="BLPH80" hidden="1">#REF!</definedName>
    <definedName name="BLPH81" localSheetId="22" hidden="1">[1]EUA!#REF!</definedName>
    <definedName name="BLPH81" hidden="1">[1]EUA!#REF!</definedName>
    <definedName name="BLPH82" localSheetId="22" hidden="1">#REF!</definedName>
    <definedName name="BLPH82" hidden="1">#REF!</definedName>
    <definedName name="BLPH83" localSheetId="22" hidden="1">#REF!</definedName>
    <definedName name="BLPH83" hidden="1">#REF!</definedName>
    <definedName name="BLPH84" localSheetId="22" hidden="1">#REF!</definedName>
    <definedName name="BLPH84" hidden="1">#REF!</definedName>
    <definedName name="BLPH85" localSheetId="22" hidden="1">#REF!</definedName>
    <definedName name="BLPH85" hidden="1">#REF!</definedName>
    <definedName name="BLPH86" localSheetId="22" hidden="1">#REF!</definedName>
    <definedName name="BLPH86" hidden="1">#REF!</definedName>
    <definedName name="BLPH87" localSheetId="22" hidden="1">#REF!</definedName>
    <definedName name="BLPH87" hidden="1">#REF!</definedName>
    <definedName name="BLPH88" localSheetId="22" hidden="1">#REF!</definedName>
    <definedName name="BLPH88" hidden="1">#REF!</definedName>
    <definedName name="BLPH89" localSheetId="22" hidden="1">#REF!</definedName>
    <definedName name="BLPH89" hidden="1">#REF!</definedName>
    <definedName name="BLPH9" localSheetId="22" hidden="1">#REF!</definedName>
    <definedName name="BLPH9" hidden="1">#REF!</definedName>
    <definedName name="BLPH90" localSheetId="22" hidden="1">#REF!</definedName>
    <definedName name="BLPH90" hidden="1">#REF!</definedName>
    <definedName name="BLPH91" localSheetId="22" hidden="1">#REF!</definedName>
    <definedName name="BLPH91" hidden="1">#REF!</definedName>
    <definedName name="BLPH92" localSheetId="22" hidden="1">#REF!</definedName>
    <definedName name="BLPH92" hidden="1">#REF!</definedName>
    <definedName name="BLPH93" localSheetId="22" hidden="1">#REF!</definedName>
    <definedName name="BLPH93" hidden="1">#REF!</definedName>
    <definedName name="BLPH94" localSheetId="22" hidden="1">#REF!</definedName>
    <definedName name="BLPH94" hidden="1">#REF!</definedName>
    <definedName name="BLPH95" localSheetId="22" hidden="1">#REF!</definedName>
    <definedName name="BLPH95" hidden="1">#REF!</definedName>
    <definedName name="BLPH96" localSheetId="22" hidden="1">#REF!</definedName>
    <definedName name="BLPH96" hidden="1">#REF!</definedName>
    <definedName name="BLPH97" localSheetId="22" hidden="1">#REF!</definedName>
    <definedName name="BLPH97" hidden="1">#REF!</definedName>
    <definedName name="BLPH98" localSheetId="22" hidden="1">#REF!</definedName>
    <definedName name="BLPH98" hidden="1">#REF!</definedName>
    <definedName name="BLPH99" localSheetId="22" hidden="1">[1]ARG!#REF!</definedName>
    <definedName name="BLPH99" hidden="1">[1]ARG!#REF!</definedName>
    <definedName name="DPF" hidden="1">{#N/A,#N/A,FALSE,"DIVIG"}</definedName>
    <definedName name="HTML_CodePage" hidden="1">1252</definedName>
    <definedName name="HTML_Control" hidden="1">{"'Emissoes'!$B$1:$Q$80"}</definedName>
    <definedName name="HTML_Description" hidden="1">""</definedName>
    <definedName name="HTML_Email" hidden="1">""</definedName>
    <definedName name="HTML_Header" hidden="1">"Emissoes"</definedName>
    <definedName name="HTML_LastUpdate" hidden="1">"13/12/2000"</definedName>
    <definedName name="HTML_LineAfter" hidden="1">FALSE</definedName>
    <definedName name="HTML_LineBefore" hidden="1">FALSE</definedName>
    <definedName name="HTML_Name" hidden="1">"lfcgomes"</definedName>
    <definedName name="HTML_OBDlg2" hidden="1">TRUE</definedName>
    <definedName name="HTML_OBDlg4" hidden="1">TRUE</definedName>
    <definedName name="HTML_OS" hidden="1">0</definedName>
    <definedName name="HTML_PathFile" hidden="1">"C:\Ext\sovtemp.htm"</definedName>
    <definedName name="HTML_Title" hidden="1">"soberanos"</definedName>
    <definedName name="ja" localSheetId="22" hidden="1">#REF!</definedName>
    <definedName name="ja" hidden="1">#REF!</definedName>
    <definedName name="Novo" localSheetId="22" hidden="1">#REF!</definedName>
    <definedName name="Novo" hidden="1">#REF!</definedName>
    <definedName name="text" hidden="1">{#N/A,#N/A,FALSE,"DIVIG"}</definedName>
    <definedName name="wrn.DIESP." hidden="1">{#N/A,#N/A,FALSE,"DIESP"}</definedName>
    <definedName name="wrn.DIVIG." hidden="1">{#N/A,#N/A,FALSE,"DIVIG"}</definedName>
    <definedName name="wrn.IAA." hidden="1">{#N/A,#N/A,FALSE,"IAA - Controlados pelo BB"}</definedName>
    <definedName name="wrn.TOTAL." hidden="1">{#N/A,#N/A,FALSE,"TOTALIZAÇÃO POR EMPRESA"}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55" l="1"/>
  <c r="I42" i="55"/>
  <c r="J41" i="55"/>
  <c r="I41" i="55"/>
  <c r="J40" i="55"/>
  <c r="I40" i="55"/>
  <c r="J39" i="55"/>
  <c r="I39" i="55"/>
  <c r="J38" i="55"/>
  <c r="I38" i="55"/>
  <c r="J37" i="55"/>
  <c r="I37" i="55"/>
  <c r="J36" i="55"/>
  <c r="I36" i="55"/>
  <c r="J35" i="55"/>
  <c r="I35" i="55"/>
  <c r="J34" i="55"/>
  <c r="I34" i="55"/>
  <c r="J33" i="55"/>
  <c r="I33" i="55"/>
  <c r="K42" i="55"/>
  <c r="K41" i="55"/>
  <c r="K40" i="55"/>
  <c r="K39" i="55"/>
  <c r="K38" i="55"/>
  <c r="K37" i="55"/>
  <c r="K36" i="55"/>
  <c r="K35" i="55"/>
  <c r="K34" i="55"/>
  <c r="K33" i="55"/>
  <c r="K32" i="55"/>
  <c r="K31" i="55"/>
  <c r="N54" i="54"/>
  <c r="N53" i="54"/>
  <c r="N52" i="54"/>
  <c r="N51" i="54"/>
  <c r="N48" i="54"/>
  <c r="N47" i="54"/>
  <c r="N46" i="54"/>
  <c r="N45" i="54"/>
  <c r="N44" i="54"/>
  <c r="N43" i="54"/>
  <c r="L54" i="54"/>
  <c r="K54" i="54"/>
  <c r="L53" i="54"/>
  <c r="K53" i="54"/>
  <c r="L52" i="54"/>
  <c r="K52" i="54"/>
  <c r="L51" i="54"/>
  <c r="K51" i="54"/>
  <c r="L48" i="54"/>
  <c r="K48" i="54"/>
  <c r="L47" i="54"/>
  <c r="K47" i="54"/>
  <c r="L46" i="54"/>
  <c r="K46" i="54"/>
  <c r="L45" i="54"/>
  <c r="L44" i="54"/>
  <c r="L43" i="54"/>
  <c r="K45" i="54"/>
  <c r="J49" i="50"/>
  <c r="I49" i="50"/>
  <c r="J48" i="50"/>
  <c r="I48" i="50"/>
  <c r="J47" i="50"/>
  <c r="I47" i="50"/>
  <c r="J46" i="50"/>
  <c r="I46" i="50"/>
  <c r="J45" i="50"/>
  <c r="I45" i="50"/>
  <c r="J44" i="50"/>
  <c r="I44" i="50"/>
  <c r="J43" i="50"/>
  <c r="I43" i="50"/>
  <c r="J42" i="50"/>
  <c r="I42" i="50"/>
  <c r="J41" i="50"/>
  <c r="I41" i="50"/>
  <c r="J40" i="50"/>
  <c r="I40" i="50"/>
  <c r="J39" i="50"/>
  <c r="I39" i="50"/>
  <c r="J38" i="50"/>
  <c r="I38" i="50"/>
  <c r="F67" i="51"/>
  <c r="F68" i="51"/>
  <c r="G68" i="51"/>
  <c r="G69" i="51" s="1"/>
  <c r="G70" i="51" s="1"/>
  <c r="G71" i="51" s="1"/>
  <c r="G72" i="51" s="1"/>
  <c r="G73" i="51" s="1"/>
  <c r="G74" i="51" s="1"/>
  <c r="G75" i="51" s="1"/>
  <c r="G76" i="51" s="1"/>
  <c r="G77" i="51" s="1"/>
  <c r="G78" i="51" s="1"/>
  <c r="G79" i="51" s="1"/>
  <c r="G80" i="51" s="1"/>
  <c r="F69" i="51"/>
  <c r="F70" i="51"/>
  <c r="F71" i="51"/>
  <c r="F72" i="51"/>
  <c r="F73" i="51"/>
  <c r="F74" i="51"/>
  <c r="I74" i="51"/>
  <c r="J74" i="51"/>
  <c r="F75" i="51"/>
  <c r="F76" i="51"/>
  <c r="F77" i="51"/>
  <c r="F78" i="51"/>
  <c r="F79" i="51"/>
  <c r="F80" i="51"/>
  <c r="F81" i="51"/>
  <c r="B82" i="51"/>
  <c r="H68" i="51" s="1"/>
  <c r="C82" i="51"/>
  <c r="I69" i="51" s="1"/>
  <c r="D82" i="51"/>
  <c r="J69" i="51" s="1"/>
  <c r="E82" i="51"/>
  <c r="K70" i="51" s="1"/>
  <c r="D8" i="55"/>
  <c r="C8" i="55"/>
  <c r="B8" i="55"/>
  <c r="D7" i="55"/>
  <c r="C7" i="55"/>
  <c r="B7" i="55"/>
  <c r="D6" i="55"/>
  <c r="C6" i="55"/>
  <c r="B6" i="55"/>
  <c r="D5" i="55"/>
  <c r="C5" i="55"/>
  <c r="B5" i="55"/>
  <c r="E45" i="55"/>
  <c r="E47" i="55" s="1"/>
  <c r="D45" i="55"/>
  <c r="D46" i="55" s="1"/>
  <c r="C45" i="55"/>
  <c r="C46" i="55" s="1"/>
  <c r="J32" i="55"/>
  <c r="I32" i="55"/>
  <c r="J31" i="55"/>
  <c r="I31" i="55"/>
  <c r="D21" i="54"/>
  <c r="F21" i="54" s="1"/>
  <c r="B21" i="54"/>
  <c r="C21" i="54" s="1"/>
  <c r="D20" i="54"/>
  <c r="F20" i="54" s="1"/>
  <c r="B20" i="54"/>
  <c r="C20" i="54" s="1"/>
  <c r="D18" i="54"/>
  <c r="F18" i="54" s="1"/>
  <c r="B18" i="54"/>
  <c r="C18" i="54" s="1"/>
  <c r="D13" i="54"/>
  <c r="C13" i="54"/>
  <c r="B13" i="54"/>
  <c r="D12" i="54"/>
  <c r="C12" i="54"/>
  <c r="B12" i="54"/>
  <c r="D11" i="54"/>
  <c r="C11" i="54"/>
  <c r="B11" i="54"/>
  <c r="D10" i="54"/>
  <c r="C10" i="54"/>
  <c r="B10" i="54"/>
  <c r="E57" i="54"/>
  <c r="I49" i="54" s="1"/>
  <c r="D57" i="54"/>
  <c r="D58" i="54" s="1"/>
  <c r="H47" i="54" s="1"/>
  <c r="C57" i="54"/>
  <c r="C59" i="54" s="1"/>
  <c r="G48" i="54" s="1"/>
  <c r="F49" i="54"/>
  <c r="N49" i="54" s="1"/>
  <c r="K44" i="54"/>
  <c r="K43" i="54"/>
  <c r="D8" i="53"/>
  <c r="C8" i="53"/>
  <c r="B8" i="53"/>
  <c r="D7" i="53"/>
  <c r="C7" i="53"/>
  <c r="B7" i="53"/>
  <c r="D6" i="53"/>
  <c r="C6" i="53"/>
  <c r="B6" i="53"/>
  <c r="D5" i="53"/>
  <c r="C5" i="53"/>
  <c r="B5" i="53"/>
  <c r="E59" i="53"/>
  <c r="E61" i="53" s="1"/>
  <c r="D59" i="53"/>
  <c r="G44" i="53" s="1"/>
  <c r="C59" i="53"/>
  <c r="C60" i="53" s="1"/>
  <c r="F54" i="53" s="1"/>
  <c r="K55" i="53"/>
  <c r="K54" i="53"/>
  <c r="K53" i="53"/>
  <c r="J53" i="53"/>
  <c r="I53" i="53"/>
  <c r="K52" i="53"/>
  <c r="K51" i="53"/>
  <c r="K50" i="53"/>
  <c r="J50" i="53"/>
  <c r="I50" i="53"/>
  <c r="K49" i="53"/>
  <c r="K48" i="53"/>
  <c r="K47" i="53"/>
  <c r="J47" i="53"/>
  <c r="I47" i="53"/>
  <c r="K46" i="53"/>
  <c r="K45" i="53"/>
  <c r="K44" i="53"/>
  <c r="J44" i="53"/>
  <c r="I44" i="53"/>
  <c r="D8" i="52"/>
  <c r="C8" i="52"/>
  <c r="B8" i="52"/>
  <c r="D7" i="52"/>
  <c r="C7" i="52"/>
  <c r="B7" i="52"/>
  <c r="D6" i="52"/>
  <c r="C6" i="52"/>
  <c r="B6" i="52"/>
  <c r="D5" i="52"/>
  <c r="C5" i="52"/>
  <c r="B5" i="52"/>
  <c r="E48" i="52"/>
  <c r="E49" i="52" s="1"/>
  <c r="I35" i="52" s="1"/>
  <c r="D48" i="52"/>
  <c r="D49" i="52" s="1"/>
  <c r="H38" i="52" s="1"/>
  <c r="C48" i="52"/>
  <c r="C49" i="52" s="1"/>
  <c r="G38" i="52" s="1"/>
  <c r="F43" i="52"/>
  <c r="F45" i="52" s="1"/>
  <c r="L45" i="52" s="1"/>
  <c r="F40" i="52"/>
  <c r="L40" i="52" s="1"/>
  <c r="F37" i="52"/>
  <c r="F39" i="52" s="1"/>
  <c r="L39" i="52" s="1"/>
  <c r="F34" i="52"/>
  <c r="L34" i="52" s="1"/>
  <c r="E63" i="51"/>
  <c r="K57" i="51" s="1"/>
  <c r="D63" i="51"/>
  <c r="J55" i="51" s="1"/>
  <c r="C63" i="51"/>
  <c r="I59" i="51" s="1"/>
  <c r="B63" i="51"/>
  <c r="H57" i="51" s="1"/>
  <c r="R62" i="51"/>
  <c r="Q62" i="51"/>
  <c r="P62" i="51"/>
  <c r="O62" i="51"/>
  <c r="F62" i="51"/>
  <c r="R61" i="51"/>
  <c r="Q61" i="51"/>
  <c r="P61" i="51"/>
  <c r="O61" i="51"/>
  <c r="F61" i="51"/>
  <c r="R60" i="51"/>
  <c r="Q60" i="51"/>
  <c r="P60" i="51"/>
  <c r="O60" i="51"/>
  <c r="H60" i="51"/>
  <c r="F60" i="51"/>
  <c r="R59" i="51"/>
  <c r="Q59" i="51"/>
  <c r="P59" i="51"/>
  <c r="O59" i="51"/>
  <c r="F59" i="51"/>
  <c r="R58" i="51"/>
  <c r="Q58" i="51"/>
  <c r="P58" i="51"/>
  <c r="O58" i="51"/>
  <c r="F58" i="51"/>
  <c r="R57" i="51"/>
  <c r="Q57" i="51"/>
  <c r="P57" i="51"/>
  <c r="O57" i="51"/>
  <c r="F57" i="51"/>
  <c r="R56" i="51"/>
  <c r="Q56" i="51"/>
  <c r="P56" i="51"/>
  <c r="O56" i="51"/>
  <c r="J56" i="51"/>
  <c r="F56" i="51"/>
  <c r="R55" i="51"/>
  <c r="Q55" i="51"/>
  <c r="P55" i="51"/>
  <c r="O55" i="51"/>
  <c r="F55" i="51"/>
  <c r="R54" i="51"/>
  <c r="Q54" i="51"/>
  <c r="P54" i="51"/>
  <c r="O54" i="51"/>
  <c r="F54" i="51"/>
  <c r="R53" i="51"/>
  <c r="Q53" i="51"/>
  <c r="P53" i="51"/>
  <c r="O53" i="51"/>
  <c r="H53" i="51"/>
  <c r="F53" i="51"/>
  <c r="R52" i="51"/>
  <c r="Q52" i="51"/>
  <c r="P52" i="51"/>
  <c r="O52" i="51"/>
  <c r="K52" i="51"/>
  <c r="J52" i="51"/>
  <c r="H52" i="51"/>
  <c r="F52" i="51"/>
  <c r="R51" i="51"/>
  <c r="Q51" i="51"/>
  <c r="P51" i="51"/>
  <c r="O51" i="51"/>
  <c r="F51" i="51"/>
  <c r="R50" i="51"/>
  <c r="Q50" i="51"/>
  <c r="P50" i="51"/>
  <c r="O50" i="51"/>
  <c r="F50" i="51"/>
  <c r="T49" i="51"/>
  <c r="T50" i="51" s="1"/>
  <c r="T51" i="51" s="1"/>
  <c r="T52" i="51" s="1"/>
  <c r="T53" i="51" s="1"/>
  <c r="T54" i="51" s="1"/>
  <c r="T55" i="51" s="1"/>
  <c r="T56" i="51" s="1"/>
  <c r="T57" i="51" s="1"/>
  <c r="T58" i="51" s="1"/>
  <c r="T59" i="51" s="1"/>
  <c r="T60" i="51" s="1"/>
  <c r="T61" i="51" s="1"/>
  <c r="R49" i="51"/>
  <c r="Q49" i="51"/>
  <c r="P49" i="51"/>
  <c r="O49" i="51"/>
  <c r="G49" i="51"/>
  <c r="G50" i="51" s="1"/>
  <c r="G51" i="51" s="1"/>
  <c r="G52" i="51" s="1"/>
  <c r="G53" i="51" s="1"/>
  <c r="G54" i="51" s="1"/>
  <c r="G55" i="51" s="1"/>
  <c r="G56" i="51" s="1"/>
  <c r="G57" i="51" s="1"/>
  <c r="G58" i="51" s="1"/>
  <c r="G59" i="51" s="1"/>
  <c r="G60" i="51" s="1"/>
  <c r="G61" i="51" s="1"/>
  <c r="F49" i="51"/>
  <c r="R48" i="51"/>
  <c r="Q48" i="51"/>
  <c r="P48" i="51"/>
  <c r="O48" i="51"/>
  <c r="F48" i="51"/>
  <c r="C8" i="50"/>
  <c r="B8" i="50"/>
  <c r="C7" i="50"/>
  <c r="B7" i="50"/>
  <c r="C6" i="50"/>
  <c r="B6" i="50"/>
  <c r="C5" i="50"/>
  <c r="B5" i="50"/>
  <c r="E53" i="50"/>
  <c r="E55" i="50" s="1"/>
  <c r="H49" i="50" s="1"/>
  <c r="D53" i="50"/>
  <c r="D55" i="50" s="1"/>
  <c r="G49" i="50" s="1"/>
  <c r="C53" i="50"/>
  <c r="F47" i="50" s="1"/>
  <c r="K49" i="50"/>
  <c r="K48" i="50"/>
  <c r="K47" i="50"/>
  <c r="K46" i="50"/>
  <c r="K45" i="50"/>
  <c r="K44" i="50"/>
  <c r="H44" i="50"/>
  <c r="K43" i="50"/>
  <c r="K42" i="50"/>
  <c r="K41" i="50"/>
  <c r="K40" i="50"/>
  <c r="K39" i="50"/>
  <c r="K38" i="50"/>
  <c r="D8" i="49"/>
  <c r="C8" i="49"/>
  <c r="B8" i="49"/>
  <c r="D7" i="49"/>
  <c r="C7" i="49"/>
  <c r="B7" i="49"/>
  <c r="D6" i="49"/>
  <c r="C6" i="49"/>
  <c r="B6" i="49"/>
  <c r="D5" i="49"/>
  <c r="C5" i="49"/>
  <c r="B5" i="49"/>
  <c r="E54" i="49"/>
  <c r="E56" i="49" s="1"/>
  <c r="H50" i="49" s="1"/>
  <c r="D54" i="49"/>
  <c r="G42" i="49" s="1"/>
  <c r="C54" i="49"/>
  <c r="F42" i="49" s="1"/>
  <c r="K50" i="49"/>
  <c r="J50" i="49"/>
  <c r="I50" i="49"/>
  <c r="K49" i="49"/>
  <c r="J49" i="49"/>
  <c r="I49" i="49"/>
  <c r="K48" i="49"/>
  <c r="J48" i="49"/>
  <c r="I48" i="49"/>
  <c r="K47" i="49"/>
  <c r="J47" i="49"/>
  <c r="I47" i="49"/>
  <c r="K46" i="49"/>
  <c r="J46" i="49"/>
  <c r="I46" i="49"/>
  <c r="K45" i="49"/>
  <c r="J45" i="49"/>
  <c r="I45" i="49"/>
  <c r="K44" i="49"/>
  <c r="J44" i="49"/>
  <c r="I44" i="49"/>
  <c r="K43" i="49"/>
  <c r="J43" i="49"/>
  <c r="I43" i="49"/>
  <c r="K42" i="49"/>
  <c r="J42" i="49"/>
  <c r="I42" i="49"/>
  <c r="K41" i="49"/>
  <c r="J41" i="49"/>
  <c r="I41" i="49"/>
  <c r="K40" i="49"/>
  <c r="J40" i="49"/>
  <c r="I40" i="49"/>
  <c r="K39" i="49"/>
  <c r="J39" i="49"/>
  <c r="I39" i="49"/>
  <c r="S62" i="51" l="1"/>
  <c r="I72" i="51"/>
  <c r="H48" i="51"/>
  <c r="H49" i="51"/>
  <c r="H50" i="51"/>
  <c r="H58" i="51"/>
  <c r="K48" i="51"/>
  <c r="K49" i="51"/>
  <c r="H54" i="51"/>
  <c r="H61" i="51"/>
  <c r="H56" i="51"/>
  <c r="I58" i="51"/>
  <c r="I52" i="51"/>
  <c r="J57" i="51"/>
  <c r="I79" i="51"/>
  <c r="I50" i="51"/>
  <c r="I60" i="51"/>
  <c r="J59" i="51"/>
  <c r="J60" i="51"/>
  <c r="K62" i="51"/>
  <c r="K50" i="51"/>
  <c r="K54" i="51"/>
  <c r="K51" i="51"/>
  <c r="K53" i="51"/>
  <c r="K59" i="51"/>
  <c r="K61" i="51"/>
  <c r="K58" i="51"/>
  <c r="K60" i="51"/>
  <c r="K55" i="51"/>
  <c r="K56" i="51"/>
  <c r="H46" i="54"/>
  <c r="G49" i="54"/>
  <c r="H53" i="54"/>
  <c r="H50" i="54"/>
  <c r="G44" i="52"/>
  <c r="K75" i="51"/>
  <c r="J75" i="51"/>
  <c r="J72" i="51"/>
  <c r="J78" i="51"/>
  <c r="J71" i="51"/>
  <c r="S59" i="51"/>
  <c r="I71" i="51"/>
  <c r="J49" i="51"/>
  <c r="I51" i="51"/>
  <c r="J73" i="51"/>
  <c r="J51" i="51"/>
  <c r="I81" i="51"/>
  <c r="I73" i="51"/>
  <c r="G32" i="55"/>
  <c r="H37" i="55"/>
  <c r="G40" i="55"/>
  <c r="G35" i="55"/>
  <c r="H40" i="55"/>
  <c r="H35" i="55"/>
  <c r="F41" i="55"/>
  <c r="F31" i="55"/>
  <c r="H33" i="55"/>
  <c r="H41" i="55"/>
  <c r="F35" i="55"/>
  <c r="H32" i="55"/>
  <c r="F38" i="55"/>
  <c r="G38" i="55"/>
  <c r="F36" i="55"/>
  <c r="G41" i="55"/>
  <c r="F39" i="55"/>
  <c r="G31" i="55"/>
  <c r="H36" i="55"/>
  <c r="F42" i="55"/>
  <c r="H31" i="55"/>
  <c r="G34" i="55"/>
  <c r="F37" i="55"/>
  <c r="H39" i="55"/>
  <c r="G42" i="55"/>
  <c r="F33" i="55"/>
  <c r="G33" i="55"/>
  <c r="H38" i="55"/>
  <c r="G36" i="55"/>
  <c r="F34" i="55"/>
  <c r="G39" i="55"/>
  <c r="F32" i="55"/>
  <c r="H34" i="55"/>
  <c r="G37" i="55"/>
  <c r="F40" i="55"/>
  <c r="H42" i="55"/>
  <c r="H47" i="53"/>
  <c r="F48" i="53"/>
  <c r="H50" i="53"/>
  <c r="G43" i="50"/>
  <c r="H38" i="50"/>
  <c r="H43" i="49"/>
  <c r="H47" i="49"/>
  <c r="H49" i="49"/>
  <c r="H42" i="49"/>
  <c r="D47" i="55"/>
  <c r="H52" i="54"/>
  <c r="F57" i="54"/>
  <c r="J49" i="54" s="1"/>
  <c r="G45" i="54"/>
  <c r="K49" i="54"/>
  <c r="C58" i="54"/>
  <c r="G46" i="54"/>
  <c r="G54" i="54"/>
  <c r="H44" i="54"/>
  <c r="L49" i="54"/>
  <c r="M49" i="54"/>
  <c r="G43" i="54"/>
  <c r="G51" i="54"/>
  <c r="G52" i="54"/>
  <c r="H49" i="54"/>
  <c r="D59" i="54"/>
  <c r="H43" i="54"/>
  <c r="H34" i="52"/>
  <c r="K37" i="52"/>
  <c r="I34" i="52"/>
  <c r="J39" i="52"/>
  <c r="H41" i="52"/>
  <c r="I41" i="52"/>
  <c r="G43" i="52"/>
  <c r="K39" i="52"/>
  <c r="H44" i="52"/>
  <c r="H43" i="52"/>
  <c r="G34" i="52"/>
  <c r="I40" i="52"/>
  <c r="G41" i="52"/>
  <c r="I38" i="52"/>
  <c r="L43" i="52"/>
  <c r="F44" i="52"/>
  <c r="G37" i="52"/>
  <c r="I43" i="52"/>
  <c r="H37" i="52"/>
  <c r="G35" i="52"/>
  <c r="I44" i="52"/>
  <c r="K34" i="52"/>
  <c r="J37" i="52"/>
  <c r="J45" i="52"/>
  <c r="I37" i="52"/>
  <c r="J40" i="52"/>
  <c r="K45" i="52"/>
  <c r="G40" i="52"/>
  <c r="H35" i="52"/>
  <c r="L37" i="52"/>
  <c r="K40" i="52"/>
  <c r="J43" i="52"/>
  <c r="F38" i="52"/>
  <c r="H40" i="52"/>
  <c r="K43" i="52"/>
  <c r="F50" i="53"/>
  <c r="F51" i="53"/>
  <c r="H53" i="53"/>
  <c r="G50" i="53"/>
  <c r="G47" i="53"/>
  <c r="H46" i="53"/>
  <c r="H55" i="53"/>
  <c r="H52" i="53"/>
  <c r="H49" i="53"/>
  <c r="F45" i="53"/>
  <c r="F53" i="53"/>
  <c r="G53" i="53"/>
  <c r="H44" i="53"/>
  <c r="F44" i="53"/>
  <c r="F47" i="53"/>
  <c r="H43" i="50"/>
  <c r="G46" i="50"/>
  <c r="H46" i="50"/>
  <c r="G40" i="50"/>
  <c r="H40" i="50"/>
  <c r="G47" i="50"/>
  <c r="H44" i="49"/>
  <c r="H40" i="49"/>
  <c r="H46" i="49"/>
  <c r="H41" i="49"/>
  <c r="E18" i="54"/>
  <c r="E46" i="55"/>
  <c r="C47" i="55"/>
  <c r="E60" i="53"/>
  <c r="D60" i="53"/>
  <c r="C61" i="53"/>
  <c r="D61" i="53"/>
  <c r="E50" i="52"/>
  <c r="I48" i="51"/>
  <c r="I61" i="51"/>
  <c r="I62" i="51"/>
  <c r="K81" i="51"/>
  <c r="K79" i="51"/>
  <c r="K76" i="51"/>
  <c r="I49" i="51"/>
  <c r="J61" i="51"/>
  <c r="J81" i="51"/>
  <c r="J79" i="51"/>
  <c r="K73" i="51"/>
  <c r="K71" i="51"/>
  <c r="K68" i="51"/>
  <c r="I55" i="51"/>
  <c r="K80" i="51"/>
  <c r="K67" i="51"/>
  <c r="J53" i="51"/>
  <c r="I54" i="51"/>
  <c r="I56" i="51"/>
  <c r="J80" i="51"/>
  <c r="I78" i="51"/>
  <c r="K74" i="51"/>
  <c r="K72" i="51"/>
  <c r="J70" i="51"/>
  <c r="J67" i="51"/>
  <c r="I53" i="51"/>
  <c r="I57" i="51"/>
  <c r="I80" i="51"/>
  <c r="I70" i="51"/>
  <c r="G38" i="50"/>
  <c r="I53" i="50"/>
  <c r="E21" i="54"/>
  <c r="H39" i="49"/>
  <c r="H77" i="51"/>
  <c r="H69" i="51"/>
  <c r="H71" i="51"/>
  <c r="F82" i="51"/>
  <c r="L71" i="51" s="1"/>
  <c r="H81" i="51"/>
  <c r="K77" i="51"/>
  <c r="J76" i="51"/>
  <c r="I75" i="51"/>
  <c r="H74" i="51"/>
  <c r="K69" i="51"/>
  <c r="J68" i="51"/>
  <c r="I67" i="51"/>
  <c r="H78" i="51"/>
  <c r="H79" i="51"/>
  <c r="H80" i="51"/>
  <c r="H72" i="51"/>
  <c r="S51" i="51"/>
  <c r="H73" i="51"/>
  <c r="S55" i="51"/>
  <c r="K78" i="51"/>
  <c r="J77" i="51"/>
  <c r="I76" i="51"/>
  <c r="H75" i="51"/>
  <c r="I68" i="51"/>
  <c r="H67" i="51"/>
  <c r="H70" i="51"/>
  <c r="I77" i="51"/>
  <c r="H76" i="51"/>
  <c r="F41" i="50"/>
  <c r="G41" i="50"/>
  <c r="C54" i="50"/>
  <c r="F39" i="50" s="1"/>
  <c r="F48" i="49"/>
  <c r="H48" i="49"/>
  <c r="C55" i="49"/>
  <c r="E55" i="49"/>
  <c r="C56" i="49"/>
  <c r="F39" i="49"/>
  <c r="F45" i="49"/>
  <c r="S57" i="51"/>
  <c r="R63" i="51"/>
  <c r="X58" i="51" s="1"/>
  <c r="S49" i="51"/>
  <c r="O63" i="51"/>
  <c r="U56" i="51" s="1"/>
  <c r="S53" i="51"/>
  <c r="S61" i="51"/>
  <c r="E58" i="54"/>
  <c r="I50" i="54" s="1"/>
  <c r="E59" i="54"/>
  <c r="B19" i="54"/>
  <c r="C19" i="54" s="1"/>
  <c r="F50" i="54"/>
  <c r="N50" i="54" s="1"/>
  <c r="G45" i="49"/>
  <c r="D55" i="49"/>
  <c r="F38" i="50"/>
  <c r="P63" i="51"/>
  <c r="V53" i="51" s="1"/>
  <c r="H59" i="51"/>
  <c r="H55" i="51"/>
  <c r="H51" i="51"/>
  <c r="H62" i="51"/>
  <c r="F35" i="52"/>
  <c r="F36" i="52"/>
  <c r="J34" i="52"/>
  <c r="Q63" i="51"/>
  <c r="W53" i="51" s="1"/>
  <c r="F48" i="52"/>
  <c r="G39" i="49"/>
  <c r="C55" i="50"/>
  <c r="S52" i="51"/>
  <c r="S56" i="51"/>
  <c r="S60" i="51"/>
  <c r="J58" i="51"/>
  <c r="J54" i="51"/>
  <c r="J50" i="51"/>
  <c r="J62" i="51"/>
  <c r="J48" i="51"/>
  <c r="F41" i="52"/>
  <c r="F42" i="52"/>
  <c r="C50" i="52"/>
  <c r="L61" i="51"/>
  <c r="G48" i="49"/>
  <c r="S50" i="51"/>
  <c r="S54" i="51"/>
  <c r="S58" i="51"/>
  <c r="D56" i="49"/>
  <c r="F44" i="50"/>
  <c r="F63" i="51"/>
  <c r="L50" i="51" s="1"/>
  <c r="L48" i="51"/>
  <c r="S48" i="51"/>
  <c r="D50" i="52"/>
  <c r="H45" i="49"/>
  <c r="H41" i="50"/>
  <c r="G44" i="50"/>
  <c r="J53" i="50"/>
  <c r="E20" i="54"/>
  <c r="H47" i="50"/>
  <c r="D54" i="50"/>
  <c r="G39" i="50" s="1"/>
  <c r="E54" i="50"/>
  <c r="H39" i="50" s="1"/>
  <c r="L49" i="51" l="1"/>
  <c r="L76" i="51"/>
  <c r="L77" i="51"/>
  <c r="L54" i="51"/>
  <c r="H82" i="51"/>
  <c r="L69" i="51"/>
  <c r="L57" i="51"/>
  <c r="L58" i="51"/>
  <c r="V49" i="51"/>
  <c r="G47" i="54"/>
  <c r="G50" i="54"/>
  <c r="G53" i="54"/>
  <c r="G44" i="54"/>
  <c r="H54" i="54"/>
  <c r="H45" i="54"/>
  <c r="H48" i="54"/>
  <c r="H51" i="54"/>
  <c r="J43" i="54"/>
  <c r="J52" i="54"/>
  <c r="J46" i="54"/>
  <c r="F59" i="54"/>
  <c r="F58" i="54"/>
  <c r="L50" i="54"/>
  <c r="K50" i="54"/>
  <c r="M50" i="54"/>
  <c r="G45" i="52"/>
  <c r="G36" i="52"/>
  <c r="G42" i="52"/>
  <c r="G39" i="52"/>
  <c r="L44" i="52"/>
  <c r="K44" i="52"/>
  <c r="J44" i="52"/>
  <c r="L36" i="52"/>
  <c r="J36" i="52"/>
  <c r="K36" i="52"/>
  <c r="K35" i="52"/>
  <c r="J35" i="52"/>
  <c r="L35" i="52"/>
  <c r="J38" i="52"/>
  <c r="L38" i="52"/>
  <c r="K38" i="52"/>
  <c r="L42" i="52"/>
  <c r="K42" i="52"/>
  <c r="J42" i="52"/>
  <c r="F49" i="52"/>
  <c r="L41" i="52"/>
  <c r="K41" i="52"/>
  <c r="J41" i="52"/>
  <c r="I45" i="52"/>
  <c r="I42" i="52"/>
  <c r="I39" i="52"/>
  <c r="I36" i="52"/>
  <c r="H45" i="52"/>
  <c r="H39" i="52"/>
  <c r="H42" i="52"/>
  <c r="H36" i="52"/>
  <c r="I48" i="53"/>
  <c r="G48" i="53"/>
  <c r="J48" i="53" s="1"/>
  <c r="G54" i="53"/>
  <c r="J54" i="53" s="1"/>
  <c r="G51" i="53"/>
  <c r="J51" i="53" s="1"/>
  <c r="G45" i="53"/>
  <c r="J45" i="53" s="1"/>
  <c r="H45" i="53"/>
  <c r="H54" i="53"/>
  <c r="H48" i="53"/>
  <c r="H51" i="53"/>
  <c r="G52" i="53"/>
  <c r="J52" i="53" s="1"/>
  <c r="G46" i="53"/>
  <c r="J46" i="53" s="1"/>
  <c r="G55" i="53"/>
  <c r="J55" i="53" s="1"/>
  <c r="G49" i="53"/>
  <c r="J49" i="53" s="1"/>
  <c r="F55" i="53"/>
  <c r="I55" i="53" s="1"/>
  <c r="F52" i="53"/>
  <c r="I52" i="53" s="1"/>
  <c r="F49" i="53"/>
  <c r="I49" i="53" s="1"/>
  <c r="F46" i="53"/>
  <c r="I46" i="53" s="1"/>
  <c r="F43" i="50"/>
  <c r="F40" i="50"/>
  <c r="F49" i="50"/>
  <c r="F46" i="50"/>
  <c r="J55" i="50"/>
  <c r="G42" i="50"/>
  <c r="F40" i="49"/>
  <c r="F43" i="49"/>
  <c r="F46" i="49"/>
  <c r="F49" i="49"/>
  <c r="G43" i="49"/>
  <c r="G46" i="49"/>
  <c r="G49" i="49"/>
  <c r="G40" i="49"/>
  <c r="F47" i="49"/>
  <c r="F41" i="49"/>
  <c r="F50" i="49"/>
  <c r="F44" i="49"/>
  <c r="G41" i="49"/>
  <c r="G50" i="49"/>
  <c r="G44" i="49"/>
  <c r="G47" i="49"/>
  <c r="I45" i="53"/>
  <c r="I51" i="53"/>
  <c r="I54" i="53"/>
  <c r="L53" i="51"/>
  <c r="G45" i="50"/>
  <c r="H48" i="50"/>
  <c r="X54" i="51"/>
  <c r="V62" i="51"/>
  <c r="W48" i="51"/>
  <c r="X60" i="51"/>
  <c r="X56" i="51"/>
  <c r="X49" i="51"/>
  <c r="X57" i="51"/>
  <c r="V61" i="51"/>
  <c r="X50" i="51"/>
  <c r="X53" i="51"/>
  <c r="L72" i="51"/>
  <c r="L80" i="51"/>
  <c r="L82" i="51"/>
  <c r="L74" i="51"/>
  <c r="J82" i="51"/>
  <c r="K82" i="51"/>
  <c r="L67" i="51"/>
  <c r="I82" i="51"/>
  <c r="L81" i="51"/>
  <c r="L73" i="51"/>
  <c r="L75" i="51"/>
  <c r="V57" i="51"/>
  <c r="X48" i="51"/>
  <c r="X52" i="51"/>
  <c r="L68" i="51"/>
  <c r="L79" i="51"/>
  <c r="L78" i="51"/>
  <c r="L70" i="51"/>
  <c r="G48" i="50"/>
  <c r="U62" i="51"/>
  <c r="W60" i="51"/>
  <c r="F48" i="50"/>
  <c r="F42" i="50"/>
  <c r="F45" i="50"/>
  <c r="U49" i="51"/>
  <c r="U53" i="51"/>
  <c r="W61" i="51"/>
  <c r="S63" i="51"/>
  <c r="Y53" i="51" s="1"/>
  <c r="Y48" i="51"/>
  <c r="W55" i="51"/>
  <c r="U57" i="51"/>
  <c r="U61" i="51"/>
  <c r="W59" i="51"/>
  <c r="W58" i="51"/>
  <c r="W50" i="51"/>
  <c r="W54" i="51"/>
  <c r="W62" i="51"/>
  <c r="U48" i="51"/>
  <c r="W56" i="51"/>
  <c r="I54" i="50"/>
  <c r="F50" i="52"/>
  <c r="I63" i="51"/>
  <c r="L59" i="51"/>
  <c r="L55" i="51"/>
  <c r="J63" i="51"/>
  <c r="L56" i="51"/>
  <c r="L52" i="51"/>
  <c r="L51" i="51"/>
  <c r="K63" i="51"/>
  <c r="L60" i="51"/>
  <c r="H63" i="51"/>
  <c r="Y54" i="51"/>
  <c r="W51" i="51"/>
  <c r="X61" i="51"/>
  <c r="W57" i="51"/>
  <c r="L62" i="51"/>
  <c r="U60" i="51"/>
  <c r="U58" i="51"/>
  <c r="U54" i="51"/>
  <c r="U50" i="51"/>
  <c r="U59" i="51"/>
  <c r="U51" i="51"/>
  <c r="U55" i="51"/>
  <c r="W49" i="51"/>
  <c r="D19" i="54"/>
  <c r="W52" i="51"/>
  <c r="J54" i="50"/>
  <c r="H42" i="50"/>
  <c r="U52" i="51"/>
  <c r="H45" i="50"/>
  <c r="V50" i="51"/>
  <c r="V51" i="51"/>
  <c r="V58" i="51"/>
  <c r="V59" i="51"/>
  <c r="V54" i="51"/>
  <c r="V55" i="51"/>
  <c r="V60" i="51"/>
  <c r="V52" i="51"/>
  <c r="V56" i="51"/>
  <c r="V48" i="51"/>
  <c r="X62" i="51"/>
  <c r="X59" i="51"/>
  <c r="X55" i="51"/>
  <c r="X51" i="51"/>
  <c r="J47" i="54" l="1"/>
  <c r="J44" i="54"/>
  <c r="J53" i="54"/>
  <c r="J50" i="54"/>
  <c r="J54" i="54"/>
  <c r="J45" i="54"/>
  <c r="J48" i="54"/>
  <c r="J51" i="54"/>
  <c r="L63" i="51"/>
  <c r="Y56" i="51"/>
  <c r="U63" i="51"/>
  <c r="Y58" i="51"/>
  <c r="Y50" i="51"/>
  <c r="E19" i="54"/>
  <c r="F19" i="54"/>
  <c r="Y55" i="51"/>
  <c r="Y59" i="51"/>
  <c r="Y51" i="51"/>
  <c r="Y62" i="51"/>
  <c r="Y60" i="51"/>
  <c r="X63" i="51"/>
  <c r="V63" i="51"/>
  <c r="Y57" i="51"/>
  <c r="I55" i="50"/>
  <c r="W63" i="51"/>
  <c r="Y52" i="51"/>
  <c r="Y61" i="51"/>
  <c r="Y49" i="51"/>
  <c r="Y63" i="51" l="1"/>
</calcChain>
</file>

<file path=xl/comments1.xml><?xml version="1.0" encoding="utf-8"?>
<comments xmlns="http://schemas.openxmlformats.org/spreadsheetml/2006/main">
  <authors>
    <author>Pedro Henrique Oliveira de Souza</author>
  </authors>
  <commentList>
    <comment ref="I49" authorId="0" shapeId="0">
      <text>
        <r>
          <rPr>
            <b/>
            <sz val="11"/>
            <color indexed="81"/>
            <rFont val="Calibri"/>
            <family val="2"/>
            <scheme val="minor"/>
          </rPr>
          <t xml:space="preserve">Nota: </t>
        </r>
        <r>
          <rPr>
            <sz val="11"/>
            <color indexed="81"/>
            <rFont val="Calibri"/>
            <family val="2"/>
            <scheme val="minor"/>
          </rPr>
          <t>O Poder Judiciário é o único que apresenta dados não informados na base.</t>
        </r>
      </text>
    </comment>
  </commentList>
</comments>
</file>

<file path=xl/sharedStrings.xml><?xml version="1.0" encoding="utf-8"?>
<sst xmlns="http://schemas.openxmlformats.org/spreadsheetml/2006/main" count="860" uniqueCount="248">
  <si>
    <t>Vigente</t>
  </si>
  <si>
    <t>PEC</t>
  </si>
  <si>
    <t>Índice de precos</t>
  </si>
  <si>
    <t>Novos aposentados</t>
  </si>
  <si>
    <t>Todos</t>
  </si>
  <si>
    <t>Despesas PLDO 2020</t>
  </si>
  <si>
    <t>Subst. PEC</t>
  </si>
  <si>
    <t>Pensionistas em 2018</t>
  </si>
  <si>
    <t>Novos pensionistas</t>
  </si>
  <si>
    <t>10 anos (2020 a 2029)</t>
  </si>
  <si>
    <t>20 anos (2020 a 2039)</t>
  </si>
  <si>
    <t>Substitutivo</t>
  </si>
  <si>
    <t>Regra</t>
  </si>
  <si>
    <t>Diferença Vigente - PEC</t>
  </si>
  <si>
    <t>Diferença Vigente - Subst. PEC</t>
  </si>
  <si>
    <t>ACUMULADO DESDE 2020</t>
  </si>
  <si>
    <t>Ano</t>
  </si>
  <si>
    <t>IFI</t>
  </si>
  <si>
    <t>Governo</t>
  </si>
  <si>
    <t>Base de cálculo (salários)</t>
  </si>
  <si>
    <t>Despesas com aposentadorias</t>
  </si>
  <si>
    <t>Despesas com pensões</t>
  </si>
  <si>
    <t>Fonte: IFI. Os valores são iguais às entradas na aposentadoria menos as saídas da aposentadoria (por falecimento). Foram consideradas tanto as aposentadorias por invalidez quanto as voluntárias e compulsórias.</t>
  </si>
  <si>
    <t>Pensão</t>
  </si>
  <si>
    <t>Aposentadoria</t>
  </si>
  <si>
    <t>GOV</t>
  </si>
  <si>
    <t>Despesa total                                                (Aposen + Pensão)</t>
  </si>
  <si>
    <t>Economia anual</t>
  </si>
  <si>
    <t>Economia acumulada desde 2020</t>
  </si>
  <si>
    <t>Economia anual com aposentadorias</t>
  </si>
  <si>
    <t>Economia acumulada desde 2020 com aposentadorias</t>
  </si>
  <si>
    <t>Economia anual com pensões</t>
  </si>
  <si>
    <t>Economia acumulada desde 2020 com pensões</t>
  </si>
  <si>
    <t>Despesa anual com aposentadorias</t>
  </si>
  <si>
    <t>Despesa acumulada desde 2020 com aposentadorias</t>
  </si>
  <si>
    <t>Despesa anual com pensões</t>
  </si>
  <si>
    <t>Despesa acumulada desde 2020 com pensões</t>
  </si>
  <si>
    <t>PEC - Executivo</t>
  </si>
  <si>
    <t>Substitutivo - IFI</t>
  </si>
  <si>
    <t>PEC - IFI</t>
  </si>
  <si>
    <t>Economia com despesas de aposentadoria</t>
  </si>
  <si>
    <t>Economia com despesas de pensão</t>
  </si>
  <si>
    <t>Economia total de despesas</t>
  </si>
  <si>
    <t>Em 10 anos (2020 - 2029)</t>
  </si>
  <si>
    <t>Em 20 anos (2020 - 2039)</t>
  </si>
  <si>
    <t>Vigente (IFI)</t>
  </si>
  <si>
    <t>PEC (IFI)</t>
  </si>
  <si>
    <t>Vigente (Governo)</t>
  </si>
  <si>
    <t>PEC (Governo)</t>
  </si>
  <si>
    <t>Fonte:  IFI e Relatório de Estudo Atuarial dos Impactos da PEC n. 6/2019 - SRPPS/ME.</t>
  </si>
  <si>
    <t>TABELA 20. ECONOMIA COM DESPESAS TOTAIS (APOSENTADORIAS + PENSÕES)
GRUPO FECHADO (SEM REPOSIÇÃO) – R$ DE DEZEMBRO DE 2019 – SEM DESCONTO POR TAXA DE JUROS</t>
  </si>
  <si>
    <t>TABELA 21. ECONOMIA COM DESPESAS (APENAS APOSENTADORIAS)
GRUPO FECHADO (SEM REPOSIÇÃO) – R$ DE DEZEMBRO DE 2019 – SEM DESCONTO POR TAXA DE JUROS</t>
  </si>
  <si>
    <t>TABELA 22. ECONOMIA COM DESPESAS (APENAS PENSÕES)
GRUPO FECHADO (SEM REPOSIÇÃO) – R$ DE DEZEMBRO DE 2019 – SEM DESCONTO POR TAXA DE JUROS</t>
  </si>
  <si>
    <t>Unidade: R$ de dez/2019</t>
  </si>
  <si>
    <t>Fonte: IFI, Relatório de Estudo Atuarial dos Impactos da PEC n. 6/2019, e Memórias de Cálculo – Fluxos de Receitas e Despesas Sem Reposição (disponíveis no site Transparência Nova Previdência).</t>
  </si>
  <si>
    <t>Fonte: IFI.</t>
  </si>
  <si>
    <t>Economia de despesas no Anexo II B do Relatório de Avaliação Atuarial do Impacto da PEC (Governo)</t>
  </si>
  <si>
    <t>ECONOMIA ANUAL EM % DO PIB (PIB da IFI)</t>
  </si>
  <si>
    <t>DESPESA ANUAL EM % DO PIB (PIB da IFI)</t>
  </si>
  <si>
    <t>Despesas  (Aposentadorias + Pensão), com inflação</t>
  </si>
  <si>
    <t>GRÁFICOS E TABELAS</t>
  </si>
  <si>
    <t>Contato</t>
  </si>
  <si>
    <t>E-mail:</t>
  </si>
  <si>
    <t>ifi@senado.leg.br</t>
  </si>
  <si>
    <t>Facebook:</t>
  </si>
  <si>
    <t>www.facebook.com/instituicaofiscalindependente</t>
  </si>
  <si>
    <t>Twitter:</t>
  </si>
  <si>
    <t>https://twitter.com/ifibrasil</t>
  </si>
  <si>
    <t>Telefone:</t>
  </si>
  <si>
    <t>(61) 3303-2875</t>
  </si>
  <si>
    <t>Instagram:</t>
  </si>
  <si>
    <t>https://www.instagram.com/ifibrasil</t>
  </si>
  <si>
    <t>Voltar ao índice</t>
  </si>
  <si>
    <t>Ativos - Geral</t>
  </si>
  <si>
    <t>Absoluto</t>
  </si>
  <si>
    <t>Diferença</t>
  </si>
  <si>
    <t>Poder</t>
  </si>
  <si>
    <t>Descrição</t>
  </si>
  <si>
    <t>Homens</t>
  </si>
  <si>
    <t>Mulheres</t>
  </si>
  <si>
    <t>Geral</t>
  </si>
  <si>
    <t>M</t>
  </si>
  <si>
    <t>F</t>
  </si>
  <si>
    <t>M-F</t>
  </si>
  <si>
    <t>Executivo</t>
  </si>
  <si>
    <t>Quantidade</t>
  </si>
  <si>
    <t>Remuneração média (R$)</t>
  </si>
  <si>
    <t>Idade média (anos)</t>
  </si>
  <si>
    <t>Legislativo</t>
  </si>
  <si>
    <t>Judiciário</t>
  </si>
  <si>
    <t>Ministério Público</t>
  </si>
  <si>
    <t>Resumo</t>
  </si>
  <si>
    <t>Escolaridade</t>
  </si>
  <si>
    <t>Dados Gerais</t>
  </si>
  <si>
    <t>TABELA 1. IDADES MÉDIAS DOS SERVIDORES ATIVOS POR PODER E SEXO</t>
  </si>
  <si>
    <t>Grupo</t>
  </si>
  <si>
    <t>Ativos - Nível do Cargo</t>
  </si>
  <si>
    <t>Porcentagem entre si</t>
  </si>
  <si>
    <t>Variação</t>
  </si>
  <si>
    <t>Nível Médio</t>
  </si>
  <si>
    <t>Nível Superior</t>
  </si>
  <si>
    <t>TABELA 2. IDADES MÉDIAS DOS SERVIDORES ATIVOS POR PODER E NÍVEL DO CARGO</t>
  </si>
  <si>
    <t>Ativos - Frequência do nível do cargo por faixas salariais</t>
  </si>
  <si>
    <t>Absoluta</t>
  </si>
  <si>
    <t>Relativa</t>
  </si>
  <si>
    <t>Total</t>
  </si>
  <si>
    <t>0-2500</t>
  </si>
  <si>
    <t>2500-5000</t>
  </si>
  <si>
    <t>5000-7500</t>
  </si>
  <si>
    <t>7500-10000</t>
  </si>
  <si>
    <t>10000-12500</t>
  </si>
  <si>
    <t>12500-15000</t>
  </si>
  <si>
    <t>15000-17500</t>
  </si>
  <si>
    <t>17500-20000</t>
  </si>
  <si>
    <t>20000-22500</t>
  </si>
  <si>
    <t>22500-25000</t>
  </si>
  <si>
    <t>25000-27500</t>
  </si>
  <si>
    <t>27500-30000</t>
  </si>
  <si>
    <t>30000-32500</t>
  </si>
  <si>
    <t>32500-35000</t>
  </si>
  <si>
    <t>&gt;35000</t>
  </si>
  <si>
    <t>Ativos - regras de aposentadoria</t>
  </si>
  <si>
    <t>Geração até 2003</t>
  </si>
  <si>
    <t>Geração entre 2003 e 2013</t>
  </si>
  <si>
    <t>Geração pós-2013</t>
  </si>
  <si>
    <t>GERAL</t>
  </si>
  <si>
    <t>Poder Executivo</t>
  </si>
  <si>
    <t>Poder Legislativo</t>
  </si>
  <si>
    <t>Poder Judiciário</t>
  </si>
  <si>
    <t>Fonte: Base Cadastral do RPPS dos servidores civis da União – SRPPS/ME. Elaboração: IFI</t>
  </si>
  <si>
    <t>TABELA 4. IDADE MÉDIA DOS APOSENTADOS POR PODER E SEXO</t>
  </si>
  <si>
    <t>TABELA 5. COMPARATIVOS DE APOSENTADOS COM SERVIDORES ATIVOS</t>
  </si>
  <si>
    <t>Aposentadoria Média</t>
  </si>
  <si>
    <t>Aposentadoria/Salário médio</t>
  </si>
  <si>
    <t>Aposentadoria/Salário médio por integralidade</t>
  </si>
  <si>
    <t>Pensionistas</t>
  </si>
  <si>
    <t>Não informado</t>
  </si>
  <si>
    <t>Provento médio (R$)</t>
  </si>
  <si>
    <t>TABELA 7. COMPARATIVOS DE PENSIONISTAS COM SERVIDORES ATIVOS</t>
  </si>
  <si>
    <t>Pensionista/Ativo</t>
  </si>
  <si>
    <t>Ativos - Frequência dos servidores ativos por faixas salariais</t>
  </si>
  <si>
    <t>Porcentagem em relação ao total ou à média geral</t>
  </si>
  <si>
    <t>Superior - Médio</t>
  </si>
  <si>
    <t>H-M</t>
  </si>
  <si>
    <t>-</t>
  </si>
  <si>
    <t>Porcentagem em relação ao total da geração</t>
  </si>
  <si>
    <t>Participação em relação ao geral do Poder</t>
  </si>
  <si>
    <t>Aposentados - Geral</t>
  </si>
  <si>
    <t>Pensionistas - Geral - Base de dados</t>
  </si>
  <si>
    <t>Pensionistas - Geral - PLDO</t>
  </si>
  <si>
    <t>Gráfico 14. Estoque de aposentados</t>
  </si>
  <si>
    <t>Gráfico 14. Estoque de pensionistas</t>
  </si>
  <si>
    <t>Gráfico 15. Despesa anual simulada com folha salarial</t>
  </si>
  <si>
    <t>Gráfico 16. Despesa anual com benefícios de aposentadoria - grupo fechado (sem reposição)</t>
  </si>
  <si>
    <t>Gráfico 17. Economia anual com benefícios de aposentadorias - grupo fechado (sem reposição)</t>
  </si>
  <si>
    <t>Gráfico 18. Economia acumulada apenas com benefícios de aposentadoria, desde 2020 grupo fechado (sem reposição)</t>
  </si>
  <si>
    <t>Gráfico 19. Despesa anual com pensões por morte - grupo fechado (sem reposição)</t>
  </si>
  <si>
    <t>Gráfico 20. Economia anual com pensões - grupo fechado (sem reposição)</t>
  </si>
  <si>
    <t>Gráfico 21. Economia acumulada apenas com pensões, desde 2020 - grupo fechado (sem reposição)</t>
  </si>
  <si>
    <t>Gráfico 22. Despesa anual total do rpps (aposentadorias + pensões) - grupo fechado (sem reposição)</t>
  </si>
  <si>
    <t>Gráfico 23. Economia anual do RPPS com despesas totais (aposentadorias e pensões) - grupo fechado (sem reposição)</t>
  </si>
  <si>
    <t>Gráfico 24. Economia acumulada do RPPS com aposentadorias e pensões - grupo fechado (sem reposição)</t>
  </si>
  <si>
    <t>Gráfico 26. Despesa anual com aposentadorias e pensões - grupo fechado</t>
  </si>
  <si>
    <t>Gráfico 27. Despesa anual desagregada: aposentadorias e pensões - grupo fechado</t>
  </si>
  <si>
    <t>Gráfico 28. Despesa anual com benefícios, pensões e salários valores nominais – grupo fechado</t>
  </si>
  <si>
    <t xml:space="preserve">Gráfico 29. Despesa anual com benefícios de aposentadoria e pensão valores nominais – regras vigentes </t>
  </si>
  <si>
    <t>Clique aqui para acessar o Estudo Especial nº 10</t>
  </si>
  <si>
    <t>TABELA 13. ECONOMIA DE DESPESAS DO RPPS DA UNIÃO ACUMULADA EM 10 ANOS (R$ BILHÕES DE DEZ/2019)*</t>
  </si>
  <si>
    <t>ESTUDO ESPECIAL • 10 DE JULHO DE 2019 • N° 10</t>
  </si>
  <si>
    <t>IDADES MÉDIAS DOS PENSIONISTAS POR SEXO E PODER DO INSTITUIDOR</t>
  </si>
  <si>
    <t>COMPARATIVOS DE PENSIONISTAS COM SERVIDORES ATIVOS</t>
  </si>
  <si>
    <t xml:space="preserve">Gráfico 14. Estoque de ativos
</t>
  </si>
  <si>
    <t>Gráfico 25. Economia e despesa anual do RPPS com aposentadorias e pensões 10 primeiros anos - grupo fechado (sem reposição) - % do PIB</t>
  </si>
  <si>
    <t>Gráfico 1. Quantidade e participação de servidores por sexo e Poder, em julho de 2018</t>
  </si>
  <si>
    <t>Gráfico 2. Remuneração média de servidores ativos por sexo e Poder (R$ milhares de julho de 2018)</t>
  </si>
  <si>
    <t>Gráfico 3. Quantidade e participação de servidores ativos por nível de escolaridade e Poder</t>
  </si>
  <si>
    <t>Gráfico 4. Remuneração média de servidores ativos por nível educacional do cargo e Poder (R$ milhares de julho de 2018)</t>
  </si>
  <si>
    <t>Gráfico 5. Distribuição de frequência de servidores de servidores ativos de nível médio por Poder (em %)</t>
  </si>
  <si>
    <t>Gráfico 6. Distribuição de frequência de servidores ativos de nível superior por Poder (em %)</t>
  </si>
  <si>
    <t>Gráfico 8. Remuneração média de servidores ativos por poder e pela regra de aposentadoria a que estão sujeitos atualmente (em R$ milhares)</t>
  </si>
  <si>
    <t>Gráfico 7. Quantidade e participação de servidores ativos por regra de aposentadoria a que estão sujeitos atualmente</t>
  </si>
  <si>
    <t>Tabela 3. Idade média dos servidores ativos por Poder e por geração</t>
  </si>
  <si>
    <t>Gráfico 10. Distribuição dos aposentados por sexo e Poder</t>
  </si>
  <si>
    <t>Gráfico 11. Valor de aposentadoria média dos aposentados por sexo e Poder (em R$ milhares)</t>
  </si>
  <si>
    <t>De 2003 a 2013</t>
  </si>
  <si>
    <t>A partir de 2013</t>
  </si>
  <si>
    <t>De 1998 a 2003</t>
  </si>
  <si>
    <t>Até 1998</t>
  </si>
  <si>
    <t>Gráfico 9. Data prevista de aposentadoria por geração de servidores públicos federais</t>
  </si>
  <si>
    <t>Gráfico 12. Quantidade e participação de pensionistas por sexo e Poder</t>
  </si>
  <si>
    <t>Gráfico 13. Valor médio da pensão por sexo e Poder (em R$ milhares)</t>
  </si>
  <si>
    <t>Tabela 6. Idades médias dos pensionistas por sexo e Poder</t>
  </si>
  <si>
    <t>Tabela 7. Comparativos de pensionistas com servidores ativos</t>
  </si>
  <si>
    <t>Tabela 1. Idades médias dos servidores ativos por Poder e sexo</t>
  </si>
  <si>
    <t>Tabela 2. Idades médias dos servidores ativos por Poder e nível do cargo</t>
  </si>
  <si>
    <t>Tabela 4. Idade média dos aposentados por Poder e sexo</t>
  </si>
  <si>
    <t>Tabela 5. Comparativos de aposentados com servidores ativos</t>
  </si>
  <si>
    <t>Tabela 9. Fluxos líquidos de entrada na aposentadoria (emissões menos cessações)</t>
  </si>
  <si>
    <t xml:space="preserve">Tabela 13. Economia de despesas do RPPS da União acumulada em 10 anos (R$ bilhões de dez/2019) </t>
  </si>
  <si>
    <t>Tabela 14. Distribuição de frequência absoluta dos salários dos servidores ativos da União de nível médio, por Poder</t>
  </si>
  <si>
    <t>Tabela 15. Distribuição de frequência relativa dos salários dos servidores ativos da União de nível médio, por Poder</t>
  </si>
  <si>
    <t>Tabela 16. Distribuição de frequência absoluta dos salários dos servidores ativos da União de nível superior, por Poder</t>
  </si>
  <si>
    <t>Tabela 17. Distribuição de frequência relativa dos salários dos servidores ativos da União de nível superior, por Poder</t>
  </si>
  <si>
    <t>Tabela 18. Distribuição de frequência absoluta dos salários dos servidores ativos da União, total por Poder</t>
  </si>
  <si>
    <t>Tabela 19. Distribuição de frequência relativa dos salários dos servidores ativos da União, total por Poder</t>
  </si>
  <si>
    <t>Tabela 20. Economia com despesas totais (aposentadorias + pensões)</t>
  </si>
  <si>
    <t>Tabela 21. Economia com despesas (apenas aposentadorias)</t>
  </si>
  <si>
    <t>Tabela 22. Economia com despesas (apenas pensões)</t>
  </si>
  <si>
    <t>Fonte: Base Cadastral do RPPS dos servidores civis da União – SRPPS/ME. Elaboração: IFI.</t>
  </si>
  <si>
    <t>TABELA 6. IDADES MÉDIAS DOS PENSIONISTAS POR SEXO E PODER</t>
  </si>
  <si>
    <t>Fonte: PLDO 2020, Anexo IV.6 - Avaliação Atuarial do Regime Próprio de Previdência Social dos Servidores Civis. Elaboração: IFI.</t>
  </si>
  <si>
    <t>Fonte: Secretaria de Gestão e Desempenho de Pessoal (SGP) do Ministério da Economia.</t>
  </si>
  <si>
    <t>Fonte: IFI. O estoque é o número de indivíduos com o status indicado no título de cada gráfico.</t>
  </si>
  <si>
    <r>
      <t>Unidade:</t>
    </r>
    <r>
      <rPr>
        <i/>
        <sz val="11"/>
        <color theme="0"/>
        <rFont val="Calibri"/>
        <family val="2"/>
      </rPr>
      <t xml:space="preserve"> pessoas</t>
    </r>
  </si>
  <si>
    <t>Regra previdenciária</t>
  </si>
  <si>
    <t xml:space="preserve">Fonte: IFI. O estoque é o número de indivíduos com o status indicado no título de cada gráfico.
</t>
  </si>
  <si>
    <t>Aposentados em 2018</t>
  </si>
  <si>
    <r>
      <t>Unidade:</t>
    </r>
    <r>
      <rPr>
        <i/>
        <sz val="11"/>
        <color theme="0"/>
        <rFont val="Calibri"/>
        <family val="2"/>
      </rPr>
      <t xml:space="preserve"> R$ bilhões (gráfico) e R$ (tabela)</t>
    </r>
  </si>
  <si>
    <t xml:space="preserve">Fonte: IFI. *Rigorosamente, trata-se do total da base de cálculo (ou “salário de contribuição”) das contribuições previdenciárias, pois os dados na base cadastral se referem à base de cálculo. Esta pode diferir do salário propriamente dito. Veja a definição legal da base de cálculo aplicável ao RPPS da União na Lei 10.887/2004, em seu Art. 4º, § 1º: 
https://www.planalto.gov.br/ccivil_03/_Ato2004-2006/2004/Lei/L10.887.htm#art4§1
</t>
  </si>
  <si>
    <r>
      <t>Unidade:</t>
    </r>
    <r>
      <rPr>
        <i/>
        <sz val="11"/>
        <color theme="0"/>
        <rFont val="Calibri"/>
        <family val="2"/>
      </rPr>
      <t xml:space="preserve"> R$ bilhões (gráficos) e R$ (tabela)</t>
    </r>
  </si>
  <si>
    <t>Fonte: IFI e Anexo II-B do Relatório de Estudo Atuarial dos Impactos da PEC n. 6/2019 - SRPPS/ME.</t>
  </si>
  <si>
    <r>
      <t xml:space="preserve">Unidade: </t>
    </r>
    <r>
      <rPr>
        <i/>
        <sz val="11"/>
        <color theme="0"/>
        <rFont val="Calibri"/>
        <family val="2"/>
        <scheme val="minor"/>
      </rPr>
      <t>R$ bilhões (gráficos) e R$ (tabela)</t>
    </r>
  </si>
  <si>
    <t>Vigente COM INFLAÇÃO</t>
  </si>
  <si>
    <r>
      <t>Unidade:</t>
    </r>
    <r>
      <rPr>
        <i/>
        <sz val="11"/>
        <color theme="0"/>
        <rFont val="Calibri"/>
        <family val="2"/>
      </rPr>
      <t xml:space="preserve"> índice de preços, R$ bilhões (gráficos) e R$ (tabela)</t>
    </r>
  </si>
  <si>
    <t>Regra previdenciária vigente (IFI)</t>
  </si>
  <si>
    <t>PLDO 2020 (Governo)</t>
  </si>
  <si>
    <t>Fonte: IFI e PLDO 2020.</t>
  </si>
  <si>
    <t>A unidade é "pessoas".</t>
  </si>
  <si>
    <t>TABELA 9. FLUXOS LÍQUIDOS DE ENTRADA NA APOSENTADORIA (EMISSÕES MENOS CESSAÇÕES)</t>
  </si>
  <si>
    <t>TABELA 3. IDADE MÉDIA DOS SERVIDORES ATIVOS POR PODER E POR REGRA DE APOSENTADORIA A QUE ESTÃO SUJEITOS ATUALMENTE</t>
  </si>
  <si>
    <t>Média das aposentadorias/ Salário médio</t>
  </si>
  <si>
    <t>Média das aposentadorias/                 Salário médio da Geração antes de 2003</t>
  </si>
  <si>
    <r>
      <t xml:space="preserve">Fonte: Base Cadastral do RPPS dos servidores civis da União – SRPPS/ME. Elaboração: IFI.                                                                                             Os valores </t>
    </r>
    <r>
      <rPr>
        <b/>
        <i/>
        <sz val="11"/>
        <color theme="1"/>
        <rFont val="Cambria"/>
        <family val="1"/>
      </rPr>
      <t>não</t>
    </r>
    <r>
      <rPr>
        <i/>
        <sz val="11"/>
        <color theme="1"/>
        <rFont val="Cambria"/>
        <family val="1"/>
      </rPr>
      <t xml:space="preserve"> correspondem à idade média de </t>
    </r>
    <r>
      <rPr>
        <b/>
        <i/>
        <sz val="11"/>
        <color theme="1"/>
        <rFont val="Cambria"/>
        <family val="1"/>
      </rPr>
      <t>entrada</t>
    </r>
    <r>
      <rPr>
        <i/>
        <sz val="11"/>
        <color theme="1"/>
        <rFont val="Cambria"/>
        <family val="1"/>
      </rPr>
      <t xml:space="preserve"> na aposentadoria, mas sim à idade média dos indivíduos que estavam aposentados em 2018, independentemente da data em que se aposentaram.</t>
    </r>
  </si>
  <si>
    <t>Fonte: Base Cadastral do RPPS dos servidores civis da União – SRPPS/ME. Elaboração: IFI.                                                                                                 Na última coluna, a média das aposentadorias foi calculada usando-se todos os aposentados em 2018. A média dos salários foi calculada usando-se apenas os ativos em 2018 pertencentes à Geração até 2003 (conforme definição de gerações do texto).</t>
  </si>
  <si>
    <t>Número de pensionistas/ Número de ativos</t>
  </si>
  <si>
    <t>Pensão média/                          Salário médio</t>
  </si>
  <si>
    <t>Pensão média/                                          Salário médio da Geração até 2003</t>
  </si>
  <si>
    <t>Fonte: PLDO 2020, Anexo IV.6 - Avaliação Atuarial do Regime Próprio de Previdência Social dos Servidores Civis (dados dos pensionistas) e Base Cadastral do RPPS dos servidores civis da União – SRPPS/ME (dados de salário médio da Geração até 2003). Elaboração: IFI.</t>
  </si>
  <si>
    <t>Adicional - Despesa anual</t>
  </si>
  <si>
    <t>Adicional - Pensionistas</t>
  </si>
  <si>
    <t>Número de aposentados/       Número de ativos</t>
  </si>
  <si>
    <t>* Os números do Governo podem ser reproduzidos diretamente da tabela do Anexo II-B do Relatório de Estudo Atuarial dos Impactos da PEC 6/2019. Disponível em:
http://sa.previdencia.gov.br/site/2019/04/1-RPPS-DA-UNIAO_RELATORIO-DO-ESTUDO-ATUARIAL-DOS-IMPACTOS-DA-PEC-No-6-2019.pdf#page=23</t>
  </si>
  <si>
    <t>O valor de R$ 155,4 bilhões em 10 anos também consta de tabela na Apresentação da Nova Previdência na Comissão Especial da Câmara dos Deputados, em 8 de maio de 2019, linha “Redução de Despesa”. Disponível em http://sa.previdencia.gov.br/site/2019/05/apresentacao_alterada-1.pdf#page=32</t>
  </si>
  <si>
    <r>
      <t>Fonte: IFI e Anexo II – B, pag. 23, do Relatório de Estudo Atuarial dos Impactos da PEC nº 6/2019 - RPPS dos servidores civis da União (</t>
    </r>
    <r>
      <rPr>
        <sz val="11"/>
        <color theme="1"/>
        <rFont val="Cambria"/>
        <family val="1"/>
      </rPr>
      <t xml:space="preserve">disponível em http://sa.previdencia.gov.br/site/2019/04/1-RPPS-DA-UNIAO_RELATORIO-DO-ESTUDO-ATUARIAL-DOS-IMPACTOS-DA-PEC-No-6-2019.pdf </t>
    </r>
    <r>
      <rPr>
        <i/>
        <sz val="11"/>
        <color theme="1"/>
        <rFont val="Cambria"/>
        <family val="1"/>
      </rPr>
      <t xml:space="preserve">)
</t>
    </r>
  </si>
  <si>
    <r>
      <t xml:space="preserve">Fonte: IFI e PLDO 2020. Gráfico do governo disponível em: </t>
    </r>
    <r>
      <rPr>
        <sz val="11"/>
        <color theme="1"/>
        <rFont val="Cambria"/>
        <family val="1"/>
      </rPr>
      <t>https://legis.senado.leg.br/sdleg-getter/documento?dm=7942241&amp;ts=1559827188830&amp;disposition=inline#page=190</t>
    </r>
    <r>
      <rPr>
        <i/>
        <sz val="11"/>
        <color theme="1"/>
        <rFont val="Cambria"/>
        <family val="1"/>
      </rPr>
      <t xml:space="preserve">
</t>
    </r>
  </si>
  <si>
    <r>
      <t xml:space="preserve">Fonte: IFI e Anexo II – B, pag. 23, do Relatório de Estudo Atuarial dos Impactos da PEC nº 6/2019 - RPPS dos servidores civis da União (disponível em </t>
    </r>
    <r>
      <rPr>
        <sz val="11"/>
        <color theme="1"/>
        <rFont val="Cambria"/>
        <family val="1"/>
      </rPr>
      <t xml:space="preserve">http://sa.previdencia.gov.br/site/2019/04/1-RPPS-DA-UNIAO_RELATORIO-DO-ESTUDO-ATUARIAL-DOS-IMPACTOS-DA-PEC-No-6-2019.pdf </t>
    </r>
    <r>
      <rPr>
        <i/>
        <sz val="11"/>
        <color theme="1"/>
        <rFont val="Cambria"/>
        <family val="1"/>
      </rPr>
      <t>)</t>
    </r>
  </si>
  <si>
    <t>Despesa anual</t>
  </si>
  <si>
    <t>Despesa acumulada desde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</si>
</sst>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.00000"/>
    <numFmt numFmtId="165" formatCode="0.0000000"/>
    <numFmt numFmtId="166" formatCode="#,##0.0"/>
    <numFmt numFmtId="167" formatCode="0.0%"/>
    <numFmt numFmtId="168" formatCode="#,##0.00_ ;\-#,##0.00\ "/>
    <numFmt numFmtId="169" formatCode="#,##0_ ;\-#,##0\ "/>
  </numFmts>
  <fonts count="3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i/>
      <sz val="11"/>
      <color theme="1"/>
      <name val="Cambria"/>
      <family val="1"/>
    </font>
    <font>
      <b/>
      <sz val="14"/>
      <color rgb="FFBD534B"/>
      <name val="Calibri"/>
      <family val="2"/>
      <scheme val="minor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u/>
      <sz val="11"/>
      <color theme="7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indexed="81"/>
      <name val="Calibri"/>
      <family val="2"/>
      <scheme val="minor"/>
    </font>
    <font>
      <sz val="11"/>
      <color indexed="8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2"/>
      <color rgb="FF005D89"/>
      <name val="Cambria"/>
      <family val="1"/>
    </font>
    <font>
      <b/>
      <sz val="9"/>
      <color rgb="FF000000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i/>
      <sz val="11"/>
      <color theme="0"/>
      <name val="Calibri"/>
      <family val="2"/>
    </font>
    <font>
      <sz val="11"/>
      <color rgb="FF000000"/>
      <name val="Cambria"/>
      <family val="1"/>
    </font>
    <font>
      <b/>
      <sz val="12"/>
      <color indexed="8"/>
      <name val="Calibri"/>
      <family val="2"/>
      <scheme val="minor"/>
    </font>
    <font>
      <b/>
      <i/>
      <sz val="11"/>
      <color theme="1"/>
      <name val="Cambria"/>
      <family val="1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D89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00ADFA"/>
        <bgColor indexed="64"/>
      </patternFill>
    </fill>
    <fill>
      <patternFill patternType="solid">
        <fgColor rgb="FFBD534B"/>
        <bgColor indexed="64"/>
      </patternFill>
    </fill>
    <fill>
      <patternFill patternType="solid">
        <fgColor rgb="FFD5998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EBBD3"/>
        <bgColor theme="7" tint="0.59999389629810485"/>
      </patternFill>
    </fill>
    <fill>
      <patternFill patternType="solid">
        <fgColor theme="0"/>
        <bgColor theme="7" tint="0.59999389629810485"/>
      </patternFill>
    </fill>
    <fill>
      <patternFill patternType="solid">
        <fgColor rgb="FF9EBBD3"/>
        <bgColor theme="7" tint="0.79998168889431442"/>
      </patternFill>
    </fill>
  </fills>
  <borders count="7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thin">
        <color rgb="FF005D89"/>
      </bottom>
      <diagonal/>
    </border>
    <border>
      <left/>
      <right/>
      <top/>
      <bottom style="thick">
        <color rgb="FF005D89"/>
      </bottom>
      <diagonal/>
    </border>
    <border>
      <left/>
      <right/>
      <top/>
      <bottom style="thick">
        <color rgb="FF00ADFA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rgb="FF005D89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rgb="FF005D89"/>
      </right>
      <top/>
      <bottom/>
      <diagonal/>
    </border>
    <border>
      <left style="medium">
        <color rgb="FF005D89"/>
      </left>
      <right/>
      <top/>
      <bottom style="thick">
        <color rgb="FF005D89"/>
      </bottom>
      <diagonal/>
    </border>
    <border>
      <left/>
      <right style="medium">
        <color rgb="FF005D89"/>
      </right>
      <top/>
      <bottom style="thick">
        <color rgb="FF005D8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thick">
        <color rgb="FF005D89"/>
      </top>
      <bottom/>
      <diagonal/>
    </border>
    <border>
      <left style="medium">
        <color rgb="FFBD534B"/>
      </left>
      <right/>
      <top/>
      <bottom/>
      <diagonal/>
    </border>
    <border>
      <left/>
      <right/>
      <top/>
      <bottom style="thick">
        <color rgb="FFBD534B"/>
      </bottom>
      <diagonal/>
    </border>
    <border>
      <left style="medium">
        <color rgb="FFBD534B"/>
      </left>
      <right/>
      <top/>
      <bottom style="thick">
        <color rgb="FFBD534B"/>
      </bottom>
      <diagonal/>
    </border>
    <border>
      <left style="medium">
        <color rgb="FF00ADFA"/>
      </left>
      <right/>
      <top/>
      <bottom/>
      <diagonal/>
    </border>
    <border>
      <left style="medium">
        <color rgb="FF00ADFA"/>
      </left>
      <right/>
      <top/>
      <bottom style="thick">
        <color rgb="FF00ADFA"/>
      </bottom>
      <diagonal/>
    </border>
    <border>
      <left/>
      <right/>
      <top style="thick">
        <color rgb="FFBD534B"/>
      </top>
      <bottom/>
      <diagonal/>
    </border>
    <border>
      <left/>
      <right style="medium">
        <color rgb="FFBD534B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ashed">
        <color theme="0" tint="-0.34998626667073579"/>
      </left>
      <right/>
      <top style="thin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4"/>
      </right>
      <top style="thin">
        <color theme="0" tint="-0.14996795556505021"/>
      </top>
      <bottom/>
      <diagonal/>
    </border>
    <border>
      <left style="thin">
        <color theme="4"/>
      </left>
      <right/>
      <top style="thin">
        <color theme="0" tint="-0.14996795556505021"/>
      </top>
      <bottom style="medium">
        <color theme="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theme="4"/>
      </bottom>
      <diagonal/>
    </border>
    <border>
      <left style="thin">
        <color theme="0" tint="-0.14996795556505021"/>
      </left>
      <right style="thin">
        <color theme="4"/>
      </right>
      <top style="thin">
        <color theme="0" tint="-0.14996795556505021"/>
      </top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8"/>
      </bottom>
      <diagonal/>
    </border>
    <border>
      <left/>
      <right/>
      <top/>
      <bottom style="medium">
        <color theme="5"/>
      </bottom>
      <diagonal/>
    </border>
    <border>
      <left/>
      <right/>
      <top/>
      <bottom style="medium">
        <color theme="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medium">
        <color theme="4"/>
      </bottom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theme="4"/>
      </top>
      <bottom/>
      <diagonal/>
    </border>
    <border>
      <left/>
      <right/>
      <top style="thin">
        <color rgb="FFA6A6A6"/>
      </top>
      <bottom/>
      <diagonal/>
    </border>
    <border>
      <left/>
      <right/>
      <top style="medium">
        <color rgb="FF005D89"/>
      </top>
      <bottom/>
      <diagonal/>
    </border>
    <border>
      <left/>
      <right/>
      <top/>
      <bottom style="medium">
        <color rgb="FF9EBBD3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medium">
        <color theme="4"/>
      </bottom>
      <diagonal/>
    </border>
    <border>
      <left style="thin">
        <color theme="4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thick">
        <color rgb="FF00ADFA"/>
      </top>
      <bottom/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0">
    <xf numFmtId="0" fontId="0" fillId="0" borderId="0" xfId="0"/>
    <xf numFmtId="0" fontId="0" fillId="2" borderId="0" xfId="0" applyFill="1"/>
    <xf numFmtId="0" fontId="3" fillId="3" borderId="0" xfId="0" applyFont="1" applyFill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2" borderId="0" xfId="2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3" fillId="3" borderId="0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6" fillId="2" borderId="0" xfId="2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9" fillId="2" borderId="0" xfId="0" applyFont="1" applyFill="1"/>
    <xf numFmtId="0" fontId="10" fillId="2" borderId="0" xfId="0" applyFont="1" applyFill="1"/>
    <xf numFmtId="0" fontId="9" fillId="2" borderId="0" xfId="0" applyFont="1" applyFill="1" applyBorder="1" applyAlignment="1"/>
    <xf numFmtId="17" fontId="0" fillId="2" borderId="0" xfId="0" applyNumberFormat="1" applyFill="1"/>
    <xf numFmtId="0" fontId="11" fillId="2" borderId="0" xfId="0" applyFont="1" applyFill="1" applyBorder="1"/>
    <xf numFmtId="0" fontId="0" fillId="2" borderId="0" xfId="0" applyFill="1" applyAlignment="1"/>
    <xf numFmtId="0" fontId="13" fillId="2" borderId="0" xfId="0" applyFont="1" applyFill="1" applyAlignment="1">
      <alignment horizontal="center" vertical="center"/>
    </xf>
    <xf numFmtId="0" fontId="16" fillId="2" borderId="0" xfId="0" applyFont="1" applyFill="1"/>
    <xf numFmtId="0" fontId="17" fillId="2" borderId="0" xfId="2" applyFont="1" applyFill="1" applyAlignment="1">
      <alignment horizontal="left"/>
    </xf>
    <xf numFmtId="0" fontId="16" fillId="2" borderId="0" xfId="0" applyFont="1" applyFill="1" applyAlignment="1">
      <alignment vertical="center"/>
    </xf>
    <xf numFmtId="0" fontId="16" fillId="2" borderId="19" xfId="0" applyFont="1" applyFill="1" applyBorder="1" applyAlignment="1">
      <alignment vertical="center"/>
    </xf>
    <xf numFmtId="0" fontId="19" fillId="2" borderId="0" xfId="4" applyFont="1" applyFill="1" applyAlignment="1">
      <alignment vertical="center" wrapText="1"/>
    </xf>
    <xf numFmtId="0" fontId="18" fillId="2" borderId="0" xfId="4" applyFont="1" applyFill="1"/>
    <xf numFmtId="2" fontId="18" fillId="2" borderId="0" xfId="4" applyNumberFormat="1" applyFont="1" applyFill="1"/>
    <xf numFmtId="0" fontId="2" fillId="2" borderId="0" xfId="0" applyFont="1" applyFill="1"/>
    <xf numFmtId="0" fontId="5" fillId="0" borderId="0" xfId="2" applyFont="1"/>
    <xf numFmtId="3" fontId="2" fillId="2" borderId="0" xfId="0" applyNumberFormat="1" applyFont="1" applyFill="1"/>
    <xf numFmtId="0" fontId="2" fillId="2" borderId="0" xfId="0" applyFont="1" applyFill="1" applyBorder="1"/>
    <xf numFmtId="0" fontId="18" fillId="2" borderId="0" xfId="4" applyFont="1" applyFill="1" applyAlignment="1"/>
    <xf numFmtId="0" fontId="18" fillId="2" borderId="0" xfId="4" applyFont="1" applyFill="1" applyAlignment="1">
      <alignment horizontal="right"/>
    </xf>
    <xf numFmtId="0" fontId="18" fillId="2" borderId="0" xfId="4" applyFont="1" applyFill="1" applyAlignment="1">
      <alignment vertical="center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horizontal="center"/>
    </xf>
    <xf numFmtId="0" fontId="18" fillId="2" borderId="0" xfId="4" quotePrefix="1" applyFont="1" applyFill="1" applyAlignment="1">
      <alignment horizontal="center"/>
    </xf>
    <xf numFmtId="0" fontId="20" fillId="2" borderId="0" xfId="2" applyFont="1" applyFill="1"/>
    <xf numFmtId="0" fontId="7" fillId="11" borderId="27" xfId="4" applyFont="1" applyFill="1" applyBorder="1"/>
    <xf numFmtId="0" fontId="7" fillId="11" borderId="26" xfId="4" applyFont="1" applyFill="1" applyBorder="1"/>
    <xf numFmtId="0" fontId="7" fillId="12" borderId="26" xfId="4" applyFont="1" applyFill="1" applyBorder="1"/>
    <xf numFmtId="0" fontId="7" fillId="13" borderId="26" xfId="4" applyFont="1" applyFill="1" applyBorder="1"/>
    <xf numFmtId="0" fontId="7" fillId="14" borderId="26" xfId="4" applyFont="1" applyFill="1" applyBorder="1" applyAlignment="1">
      <alignment horizontal="center"/>
    </xf>
    <xf numFmtId="0" fontId="19" fillId="11" borderId="27" xfId="4" applyFont="1" applyFill="1" applyBorder="1"/>
    <xf numFmtId="3" fontId="18" fillId="11" borderId="28" xfId="4" applyNumberFormat="1" applyFont="1" applyFill="1" applyBorder="1"/>
    <xf numFmtId="10" fontId="18" fillId="12" borderId="28" xfId="5" applyNumberFormat="1" applyFont="1" applyFill="1" applyBorder="1"/>
    <xf numFmtId="10" fontId="18" fillId="13" borderId="28" xfId="5" applyNumberFormat="1" applyFont="1" applyFill="1" applyBorder="1"/>
    <xf numFmtId="3" fontId="18" fillId="12" borderId="28" xfId="4" applyNumberFormat="1" applyFont="1" applyFill="1" applyBorder="1"/>
    <xf numFmtId="4" fontId="18" fillId="12" borderId="28" xfId="4" applyNumberFormat="1" applyFont="1" applyFill="1" applyBorder="1"/>
    <xf numFmtId="3" fontId="18" fillId="13" borderId="28" xfId="4" applyNumberFormat="1" applyFont="1" applyFill="1" applyBorder="1"/>
    <xf numFmtId="0" fontId="19" fillId="11" borderId="29" xfId="4" applyFont="1" applyFill="1" applyBorder="1"/>
    <xf numFmtId="4" fontId="18" fillId="11" borderId="30" xfId="4" applyNumberFormat="1" applyFont="1" applyFill="1" applyBorder="1"/>
    <xf numFmtId="4" fontId="18" fillId="12" borderId="30" xfId="4" applyNumberFormat="1" applyFont="1" applyFill="1" applyBorder="1"/>
    <xf numFmtId="4" fontId="18" fillId="13" borderId="30" xfId="4" applyNumberFormat="1" applyFont="1" applyFill="1" applyBorder="1"/>
    <xf numFmtId="0" fontId="19" fillId="13" borderId="26" xfId="4" applyFont="1" applyFill="1" applyBorder="1" applyAlignment="1">
      <alignment horizontal="center"/>
    </xf>
    <xf numFmtId="0" fontId="18" fillId="15" borderId="0" xfId="4" applyFont="1" applyFill="1" applyBorder="1" applyAlignment="1">
      <alignment horizontal="center"/>
    </xf>
    <xf numFmtId="43" fontId="18" fillId="13" borderId="28" xfId="3" applyNumberFormat="1" applyFont="1" applyFill="1" applyBorder="1"/>
    <xf numFmtId="43" fontId="18" fillId="13" borderId="30" xfId="3" applyNumberFormat="1" applyFont="1" applyFill="1" applyBorder="1"/>
    <xf numFmtId="0" fontId="21" fillId="3" borderId="35" xfId="0" applyFont="1" applyFill="1" applyBorder="1" applyAlignment="1">
      <alignment horizontal="center" vertical="center"/>
    </xf>
    <xf numFmtId="0" fontId="21" fillId="3" borderId="3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vertical="center"/>
    </xf>
    <xf numFmtId="0" fontId="23" fillId="7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21" fillId="3" borderId="9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19" fillId="11" borderId="48" xfId="4" applyFont="1" applyFill="1" applyBorder="1" applyAlignment="1">
      <alignment vertical="top" wrapText="1"/>
    </xf>
    <xf numFmtId="0" fontId="19" fillId="11" borderId="49" xfId="4" applyFont="1" applyFill="1" applyBorder="1" applyAlignment="1">
      <alignment vertical="top" wrapText="1"/>
    </xf>
    <xf numFmtId="9" fontId="18" fillId="12" borderId="28" xfId="1" applyFont="1" applyFill="1" applyBorder="1"/>
    <xf numFmtId="0" fontId="19" fillId="11" borderId="46" xfId="4" applyFont="1" applyFill="1" applyBorder="1" applyAlignment="1">
      <alignment vertical="top" wrapText="1"/>
    </xf>
    <xf numFmtId="9" fontId="18" fillId="12" borderId="30" xfId="1" applyFont="1" applyFill="1" applyBorder="1"/>
    <xf numFmtId="0" fontId="7" fillId="11" borderId="26" xfId="4" applyFont="1" applyFill="1" applyBorder="1" applyAlignment="1">
      <alignment horizontal="left" vertical="top"/>
    </xf>
    <xf numFmtId="0" fontId="7" fillId="11" borderId="26" xfId="4" applyFont="1" applyFill="1" applyBorder="1" applyAlignment="1">
      <alignment horizontal="center" vertical="center"/>
    </xf>
    <xf numFmtId="0" fontId="7" fillId="11" borderId="26" xfId="4" applyFont="1" applyFill="1" applyBorder="1" applyAlignment="1">
      <alignment horizontal="center" vertical="center" wrapText="1"/>
    </xf>
    <xf numFmtId="3" fontId="18" fillId="11" borderId="28" xfId="4" applyNumberFormat="1" applyFont="1" applyFill="1" applyBorder="1" applyAlignment="1">
      <alignment horizontal="center" vertical="center"/>
    </xf>
    <xf numFmtId="4" fontId="18" fillId="11" borderId="30" xfId="4" applyNumberFormat="1" applyFont="1" applyFill="1" applyBorder="1" applyAlignment="1">
      <alignment horizontal="center" vertical="center"/>
    </xf>
    <xf numFmtId="0" fontId="3" fillId="18" borderId="51" xfId="0" applyFont="1" applyFill="1" applyBorder="1" applyAlignment="1">
      <alignment horizontal="center" vertical="center"/>
    </xf>
    <xf numFmtId="0" fontId="3" fillId="18" borderId="51" xfId="0" applyFont="1" applyFill="1" applyBorder="1" applyAlignment="1">
      <alignment horizontal="center" vertical="center" wrapText="1"/>
    </xf>
    <xf numFmtId="0" fontId="3" fillId="18" borderId="52" xfId="0" applyFont="1" applyFill="1" applyBorder="1" applyAlignment="1">
      <alignment horizontal="center" vertical="center" wrapText="1"/>
    </xf>
    <xf numFmtId="0" fontId="3" fillId="19" borderId="53" xfId="0" applyFont="1" applyFill="1" applyBorder="1" applyAlignment="1">
      <alignment horizontal="left" vertical="center"/>
    </xf>
    <xf numFmtId="0" fontId="3" fillId="19" borderId="56" xfId="0" applyFont="1" applyFill="1" applyBorder="1" applyAlignment="1">
      <alignment horizontal="left" vertical="center"/>
    </xf>
    <xf numFmtId="0" fontId="19" fillId="11" borderId="32" xfId="4" applyFont="1" applyFill="1" applyBorder="1" applyAlignment="1">
      <alignment vertical="center"/>
    </xf>
    <xf numFmtId="0" fontId="19" fillId="11" borderId="0" xfId="4" applyFont="1" applyFill="1" applyBorder="1" applyAlignment="1">
      <alignment vertical="center"/>
    </xf>
    <xf numFmtId="0" fontId="19" fillId="11" borderId="33" xfId="4" applyFont="1" applyFill="1" applyBorder="1" applyAlignment="1">
      <alignment vertical="center"/>
    </xf>
    <xf numFmtId="0" fontId="24" fillId="2" borderId="0" xfId="4" applyFont="1" applyFill="1" applyBorder="1" applyAlignment="1">
      <alignment horizontal="left" vertical="center"/>
    </xf>
    <xf numFmtId="0" fontId="18" fillId="2" borderId="0" xfId="4" applyFont="1" applyFill="1" applyBorder="1"/>
    <xf numFmtId="4" fontId="18" fillId="2" borderId="0" xfId="4" applyNumberFormat="1" applyFont="1" applyFill="1" applyBorder="1"/>
    <xf numFmtId="4" fontId="18" fillId="2" borderId="0" xfId="4" applyNumberFormat="1" applyFont="1" applyFill="1" applyBorder="1" applyAlignment="1">
      <alignment horizontal="center"/>
    </xf>
    <xf numFmtId="0" fontId="18" fillId="2" borderId="0" xfId="4" applyFont="1" applyFill="1" applyBorder="1" applyAlignment="1">
      <alignment horizontal="center" vertical="center"/>
    </xf>
    <xf numFmtId="0" fontId="7" fillId="11" borderId="26" xfId="4" applyFont="1" applyFill="1" applyBorder="1" applyAlignment="1">
      <alignment horizontal="center"/>
    </xf>
    <xf numFmtId="0" fontId="7" fillId="17" borderId="26" xfId="4" applyFont="1" applyFill="1" applyBorder="1" applyAlignment="1">
      <alignment horizontal="center"/>
    </xf>
    <xf numFmtId="10" fontId="18" fillId="17" borderId="28" xfId="5" applyNumberFormat="1" applyFont="1" applyFill="1" applyBorder="1"/>
    <xf numFmtId="3" fontId="18" fillId="17" borderId="28" xfId="4" applyNumberFormat="1" applyFont="1" applyFill="1" applyBorder="1"/>
    <xf numFmtId="4" fontId="18" fillId="17" borderId="30" xfId="4" applyNumberFormat="1" applyFont="1" applyFill="1" applyBorder="1"/>
    <xf numFmtId="0" fontId="19" fillId="11" borderId="48" xfId="4" applyFont="1" applyFill="1" applyBorder="1" applyAlignment="1">
      <alignment vertical="center" wrapText="1"/>
    </xf>
    <xf numFmtId="0" fontId="19" fillId="11" borderId="49" xfId="4" applyFont="1" applyFill="1" applyBorder="1" applyAlignment="1">
      <alignment vertical="center" wrapText="1"/>
    </xf>
    <xf numFmtId="0" fontId="19" fillId="11" borderId="46" xfId="4" applyFont="1" applyFill="1" applyBorder="1" applyAlignment="1">
      <alignment vertical="center" wrapText="1"/>
    </xf>
    <xf numFmtId="0" fontId="3" fillId="3" borderId="32" xfId="4" applyNumberFormat="1" applyFont="1" applyFill="1" applyBorder="1" applyAlignment="1">
      <alignment vertical="center"/>
    </xf>
    <xf numFmtId="0" fontId="3" fillId="3" borderId="40" xfId="4" applyNumberFormat="1" applyFont="1" applyFill="1" applyBorder="1" applyAlignment="1">
      <alignment horizontal="center" vertical="center"/>
    </xf>
    <xf numFmtId="0" fontId="3" fillId="3" borderId="32" xfId="4" applyNumberFormat="1" applyFont="1" applyFill="1" applyBorder="1" applyAlignment="1">
      <alignment horizontal="center" vertical="center"/>
    </xf>
    <xf numFmtId="0" fontId="3" fillId="3" borderId="32" xfId="4" applyNumberFormat="1" applyFont="1" applyFill="1" applyBorder="1" applyAlignment="1">
      <alignment horizontal="center" vertical="center" wrapText="1"/>
    </xf>
    <xf numFmtId="0" fontId="3" fillId="3" borderId="41" xfId="4" applyNumberFormat="1" applyFont="1" applyFill="1" applyBorder="1" applyAlignment="1">
      <alignment horizontal="right" vertical="center"/>
    </xf>
    <xf numFmtId="0" fontId="3" fillId="3" borderId="40" xfId="4" applyNumberFormat="1" applyFont="1" applyFill="1" applyBorder="1" applyAlignment="1">
      <alignment horizontal="right" vertical="center"/>
    </xf>
    <xf numFmtId="0" fontId="19" fillId="2" borderId="32" xfId="4" applyNumberFormat="1" applyFont="1" applyFill="1" applyBorder="1" applyAlignment="1"/>
    <xf numFmtId="3" fontId="18" fillId="2" borderId="40" xfId="4" applyNumberFormat="1" applyFont="1" applyFill="1" applyBorder="1" applyAlignment="1">
      <alignment horizontal="center" vertical="center"/>
    </xf>
    <xf numFmtId="3" fontId="18" fillId="2" borderId="32" xfId="4" applyNumberFormat="1" applyFont="1" applyFill="1" applyBorder="1" applyAlignment="1">
      <alignment horizontal="center" vertical="center"/>
    </xf>
    <xf numFmtId="3" fontId="19" fillId="2" borderId="41" xfId="4" applyNumberFormat="1" applyFont="1" applyFill="1" applyBorder="1" applyAlignment="1">
      <alignment horizontal="right"/>
    </xf>
    <xf numFmtId="10" fontId="18" fillId="2" borderId="40" xfId="1" applyNumberFormat="1" applyFont="1" applyFill="1" applyBorder="1" applyAlignment="1">
      <alignment horizontal="center"/>
    </xf>
    <xf numFmtId="10" fontId="18" fillId="2" borderId="32" xfId="1" applyNumberFormat="1" applyFont="1" applyFill="1" applyBorder="1" applyAlignment="1">
      <alignment horizontal="center"/>
    </xf>
    <xf numFmtId="10" fontId="19" fillId="2" borderId="42" xfId="6" applyNumberFormat="1" applyFont="1" applyFill="1" applyBorder="1" applyAlignment="1">
      <alignment horizontal="right"/>
    </xf>
    <xf numFmtId="0" fontId="19" fillId="4" borderId="32" xfId="4" applyNumberFormat="1" applyFont="1" applyFill="1" applyBorder="1" applyAlignment="1"/>
    <xf numFmtId="3" fontId="18" fillId="4" borderId="40" xfId="4" applyNumberFormat="1" applyFont="1" applyFill="1" applyBorder="1" applyAlignment="1">
      <alignment horizontal="center" vertical="center"/>
    </xf>
    <xf numFmtId="3" fontId="18" fillId="4" borderId="32" xfId="4" applyNumberFormat="1" applyFont="1" applyFill="1" applyBorder="1" applyAlignment="1">
      <alignment horizontal="center" vertical="center"/>
    </xf>
    <xf numFmtId="3" fontId="19" fillId="4" borderId="41" xfId="4" applyNumberFormat="1" applyFont="1" applyFill="1" applyBorder="1" applyAlignment="1">
      <alignment horizontal="right"/>
    </xf>
    <xf numFmtId="10" fontId="18" fillId="4" borderId="40" xfId="1" applyNumberFormat="1" applyFont="1" applyFill="1" applyBorder="1" applyAlignment="1">
      <alignment horizontal="center"/>
    </xf>
    <xf numFmtId="10" fontId="18" fillId="4" borderId="32" xfId="1" applyNumberFormat="1" applyFont="1" applyFill="1" applyBorder="1" applyAlignment="1">
      <alignment horizontal="center"/>
    </xf>
    <xf numFmtId="10" fontId="19" fillId="4" borderId="40" xfId="6" applyNumberFormat="1" applyFont="1" applyFill="1" applyBorder="1" applyAlignment="1">
      <alignment horizontal="right"/>
    </xf>
    <xf numFmtId="10" fontId="19" fillId="2" borderId="40" xfId="6" applyNumberFormat="1" applyFont="1" applyFill="1" applyBorder="1" applyAlignment="1">
      <alignment horizontal="right"/>
    </xf>
    <xf numFmtId="0" fontId="19" fillId="2" borderId="32" xfId="4" applyNumberFormat="1" applyFont="1" applyFill="1" applyBorder="1" applyAlignment="1">
      <alignment horizontal="left"/>
    </xf>
    <xf numFmtId="0" fontId="19" fillId="4" borderId="43" xfId="4" applyNumberFormat="1" applyFont="1" applyFill="1" applyBorder="1" applyAlignment="1"/>
    <xf numFmtId="3" fontId="19" fillId="4" borderId="44" xfId="4" applyNumberFormat="1" applyFont="1" applyFill="1" applyBorder="1" applyAlignment="1">
      <alignment horizontal="center" vertical="center"/>
    </xf>
    <xf numFmtId="3" fontId="19" fillId="4" borderId="43" xfId="4" applyNumberFormat="1" applyFont="1" applyFill="1" applyBorder="1" applyAlignment="1">
      <alignment horizontal="center" vertical="center"/>
    </xf>
    <xf numFmtId="3" fontId="19" fillId="4" borderId="45" xfId="4" applyNumberFormat="1" applyFont="1" applyFill="1" applyBorder="1" applyAlignment="1">
      <alignment horizontal="right"/>
    </xf>
    <xf numFmtId="10" fontId="19" fillId="4" borderId="44" xfId="6" applyNumberFormat="1" applyFont="1" applyFill="1" applyBorder="1" applyAlignment="1">
      <alignment horizontal="center"/>
    </xf>
    <xf numFmtId="10" fontId="19" fillId="4" borderId="43" xfId="6" applyNumberFormat="1" applyFont="1" applyFill="1" applyBorder="1" applyAlignment="1">
      <alignment horizontal="center"/>
    </xf>
    <xf numFmtId="10" fontId="19" fillId="4" borderId="44" xfId="6" applyNumberFormat="1" applyFont="1" applyFill="1" applyBorder="1" applyAlignment="1">
      <alignment horizontal="right"/>
    </xf>
    <xf numFmtId="0" fontId="7" fillId="12" borderId="36" xfId="4" applyFont="1" applyFill="1" applyBorder="1" applyAlignment="1">
      <alignment horizontal="center"/>
    </xf>
    <xf numFmtId="0" fontId="7" fillId="12" borderId="26" xfId="4" applyFont="1" applyFill="1" applyBorder="1" applyAlignment="1">
      <alignment horizontal="center"/>
    </xf>
    <xf numFmtId="0" fontId="7" fillId="12" borderId="26" xfId="4" applyFont="1" applyFill="1" applyBorder="1" applyAlignment="1">
      <alignment horizontal="center" vertical="center"/>
    </xf>
    <xf numFmtId="0" fontId="7" fillId="17" borderId="26" xfId="4" applyFont="1" applyFill="1" applyBorder="1" applyAlignment="1">
      <alignment horizontal="center" vertical="center"/>
    </xf>
    <xf numFmtId="0" fontId="19" fillId="11" borderId="27" xfId="4" applyFont="1" applyFill="1" applyBorder="1" applyAlignment="1">
      <alignment vertical="top" wrapText="1"/>
    </xf>
    <xf numFmtId="10" fontId="18" fillId="12" borderId="38" xfId="5" applyNumberFormat="1" applyFont="1" applyFill="1" applyBorder="1" applyAlignment="1">
      <alignment horizontal="center"/>
    </xf>
    <xf numFmtId="10" fontId="18" fillId="12" borderId="28" xfId="5" applyNumberFormat="1" applyFont="1" applyFill="1" applyBorder="1" applyAlignment="1">
      <alignment horizontal="center"/>
    </xf>
    <xf numFmtId="10" fontId="18" fillId="17" borderId="28" xfId="5" applyNumberFormat="1" applyFont="1" applyFill="1" applyBorder="1" applyAlignment="1">
      <alignment horizontal="center" vertical="center"/>
    </xf>
    <xf numFmtId="9" fontId="18" fillId="12" borderId="38" xfId="5" applyFont="1" applyFill="1" applyBorder="1" applyAlignment="1">
      <alignment horizontal="center"/>
    </xf>
    <xf numFmtId="9" fontId="18" fillId="12" borderId="28" xfId="5" applyFont="1" applyFill="1" applyBorder="1" applyAlignment="1">
      <alignment horizontal="center"/>
    </xf>
    <xf numFmtId="10" fontId="18" fillId="17" borderId="28" xfId="1" applyNumberFormat="1" applyFont="1" applyFill="1" applyBorder="1" applyAlignment="1">
      <alignment horizontal="center" vertical="center"/>
    </xf>
    <xf numFmtId="0" fontId="19" fillId="11" borderId="29" xfId="4" applyFont="1" applyFill="1" applyBorder="1" applyAlignment="1">
      <alignment vertical="top" wrapText="1"/>
    </xf>
    <xf numFmtId="4" fontId="18" fillId="12" borderId="39" xfId="4" applyNumberFormat="1" applyFont="1" applyFill="1" applyBorder="1" applyAlignment="1">
      <alignment horizontal="center"/>
    </xf>
    <xf numFmtId="4" fontId="18" fillId="12" borderId="30" xfId="4" applyNumberFormat="1" applyFont="1" applyFill="1" applyBorder="1" applyAlignment="1">
      <alignment horizontal="center"/>
    </xf>
    <xf numFmtId="0" fontId="18" fillId="2" borderId="0" xfId="4" applyFont="1" applyFill="1" applyBorder="1" applyAlignment="1">
      <alignment horizontal="center"/>
    </xf>
    <xf numFmtId="3" fontId="19" fillId="11" borderId="28" xfId="4" applyNumberFormat="1" applyFont="1" applyFill="1" applyBorder="1"/>
    <xf numFmtId="4" fontId="19" fillId="11" borderId="28" xfId="4" applyNumberFormat="1" applyFont="1" applyFill="1" applyBorder="1"/>
    <xf numFmtId="4" fontId="19" fillId="11" borderId="30" xfId="4" applyNumberFormat="1" applyFont="1" applyFill="1" applyBorder="1"/>
    <xf numFmtId="3" fontId="18" fillId="11" borderId="28" xfId="4" applyNumberFormat="1" applyFont="1" applyFill="1" applyBorder="1" applyAlignment="1">
      <alignment horizontal="center"/>
    </xf>
    <xf numFmtId="4" fontId="18" fillId="11" borderId="30" xfId="4" applyNumberFormat="1" applyFont="1" applyFill="1" applyBorder="1" applyAlignment="1">
      <alignment horizontal="center"/>
    </xf>
    <xf numFmtId="0" fontId="7" fillId="11" borderId="26" xfId="4" applyFont="1" applyFill="1" applyBorder="1" applyAlignment="1">
      <alignment horizontal="right"/>
    </xf>
    <xf numFmtId="0" fontId="3" fillId="3" borderId="32" xfId="4" applyNumberFormat="1" applyFont="1" applyFill="1" applyBorder="1" applyAlignment="1">
      <alignment horizontal="left" vertical="center"/>
    </xf>
    <xf numFmtId="0" fontId="19" fillId="4" borderId="32" xfId="4" applyNumberFormat="1" applyFont="1" applyFill="1" applyBorder="1" applyAlignment="1">
      <alignment horizontal="left"/>
    </xf>
    <xf numFmtId="0" fontId="19" fillId="4" borderId="43" xfId="4" applyNumberFormat="1" applyFont="1" applyFill="1" applyBorder="1" applyAlignment="1">
      <alignment horizontal="left"/>
    </xf>
    <xf numFmtId="3" fontId="19" fillId="11" borderId="28" xfId="4" applyNumberFormat="1" applyFont="1" applyFill="1" applyBorder="1" applyAlignment="1">
      <alignment horizontal="right"/>
    </xf>
    <xf numFmtId="4" fontId="19" fillId="11" borderId="30" xfId="4" applyNumberFormat="1" applyFont="1" applyFill="1" applyBorder="1" applyAlignment="1">
      <alignment horizontal="right"/>
    </xf>
    <xf numFmtId="0" fontId="7" fillId="13" borderId="26" xfId="4" applyFont="1" applyFill="1" applyBorder="1" applyAlignment="1">
      <alignment horizontal="center"/>
    </xf>
    <xf numFmtId="0" fontId="19" fillId="11" borderId="28" xfId="4" applyFont="1" applyFill="1" applyBorder="1"/>
    <xf numFmtId="0" fontId="19" fillId="11" borderId="30" xfId="4" applyFont="1" applyFill="1" applyBorder="1"/>
    <xf numFmtId="0" fontId="7" fillId="12" borderId="26" xfId="4" applyFont="1" applyFill="1" applyBorder="1" applyAlignment="1">
      <alignment horizontal="right"/>
    </xf>
    <xf numFmtId="10" fontId="19" fillId="12" borderId="28" xfId="5" applyNumberFormat="1" applyFont="1" applyFill="1" applyBorder="1" applyAlignment="1">
      <alignment horizontal="right"/>
    </xf>
    <xf numFmtId="0" fontId="7" fillId="12" borderId="37" xfId="4" applyFont="1" applyFill="1" applyBorder="1" applyAlignment="1">
      <alignment horizontal="right"/>
    </xf>
    <xf numFmtId="10" fontId="19" fillId="12" borderId="27" xfId="5" applyNumberFormat="1" applyFont="1" applyFill="1" applyBorder="1" applyAlignment="1">
      <alignment horizontal="right"/>
    </xf>
    <xf numFmtId="9" fontId="19" fillId="12" borderId="27" xfId="5" applyFont="1" applyFill="1" applyBorder="1" applyAlignment="1">
      <alignment horizontal="right"/>
    </xf>
    <xf numFmtId="4" fontId="19" fillId="12" borderId="29" xfId="4" applyNumberFormat="1" applyFont="1" applyFill="1" applyBorder="1" applyAlignment="1">
      <alignment horizontal="right"/>
    </xf>
    <xf numFmtId="0" fontId="7" fillId="11" borderId="26" xfId="4" applyFont="1" applyFill="1" applyBorder="1" applyAlignment="1">
      <alignment horizontal="right" vertical="center" wrapText="1"/>
    </xf>
    <xf numFmtId="3" fontId="19" fillId="11" borderId="28" xfId="4" applyNumberFormat="1" applyFont="1" applyFill="1" applyBorder="1" applyAlignment="1">
      <alignment horizontal="right" vertical="center"/>
    </xf>
    <xf numFmtId="4" fontId="19" fillId="11" borderId="30" xfId="4" applyNumberFormat="1" applyFont="1" applyFill="1" applyBorder="1" applyAlignment="1">
      <alignment horizontal="right" vertical="center"/>
    </xf>
    <xf numFmtId="0" fontId="7" fillId="13" borderId="26" xfId="4" applyFont="1" applyFill="1" applyBorder="1" applyAlignment="1">
      <alignment horizontal="center" vertical="center"/>
    </xf>
    <xf numFmtId="0" fontId="19" fillId="14" borderId="26" xfId="4" applyFont="1" applyFill="1" applyBorder="1" applyAlignment="1">
      <alignment horizontal="center" vertical="center"/>
    </xf>
    <xf numFmtId="167" fontId="18" fillId="12" borderId="28" xfId="1" applyNumberFormat="1" applyFont="1" applyFill="1" applyBorder="1" applyAlignment="1">
      <alignment horizontal="center"/>
    </xf>
    <xf numFmtId="10" fontId="18" fillId="12" borderId="28" xfId="1" applyNumberFormat="1" applyFont="1" applyFill="1" applyBorder="1" applyAlignment="1">
      <alignment horizontal="center"/>
    </xf>
    <xf numFmtId="10" fontId="19" fillId="12" borderId="30" xfId="1" applyNumberFormat="1" applyFont="1" applyFill="1" applyBorder="1" applyAlignment="1">
      <alignment horizontal="right"/>
    </xf>
    <xf numFmtId="10" fontId="18" fillId="12" borderId="30" xfId="1" applyNumberFormat="1" applyFont="1" applyFill="1" applyBorder="1" applyAlignment="1">
      <alignment horizontal="center"/>
    </xf>
    <xf numFmtId="10" fontId="18" fillId="2" borderId="0" xfId="4" applyNumberFormat="1" applyFont="1" applyFill="1"/>
    <xf numFmtId="0" fontId="19" fillId="10" borderId="31" xfId="4" applyFont="1" applyFill="1" applyBorder="1" applyAlignment="1"/>
    <xf numFmtId="0" fontId="19" fillId="2" borderId="0" xfId="4" applyFont="1" applyFill="1" applyAlignment="1"/>
    <xf numFmtId="0" fontId="19" fillId="2" borderId="0" xfId="4" applyFont="1" applyFill="1" applyBorder="1" applyAlignment="1"/>
    <xf numFmtId="168" fontId="19" fillId="14" borderId="28" xfId="7" applyNumberFormat="1" applyFont="1" applyFill="1" applyBorder="1"/>
    <xf numFmtId="168" fontId="19" fillId="14" borderId="30" xfId="7" applyNumberFormat="1" applyFont="1" applyFill="1" applyBorder="1"/>
    <xf numFmtId="169" fontId="19" fillId="14" borderId="28" xfId="7" applyNumberFormat="1" applyFont="1" applyFill="1" applyBorder="1"/>
    <xf numFmtId="0" fontId="21" fillId="3" borderId="64" xfId="0" applyFont="1" applyFill="1" applyBorder="1" applyAlignment="1">
      <alignment horizontal="center" vertical="center" wrapText="1"/>
    </xf>
    <xf numFmtId="167" fontId="18" fillId="12" borderId="38" xfId="1" applyNumberFormat="1" applyFont="1" applyFill="1" applyBorder="1" applyAlignment="1">
      <alignment horizontal="center"/>
    </xf>
    <xf numFmtId="2" fontId="18" fillId="12" borderId="30" xfId="3" applyNumberFormat="1" applyFont="1" applyFill="1" applyBorder="1" applyAlignment="1">
      <alignment horizontal="center" vertical="center"/>
    </xf>
    <xf numFmtId="2" fontId="18" fillId="12" borderId="39" xfId="3" applyNumberFormat="1" applyFont="1" applyFill="1" applyBorder="1" applyAlignment="1">
      <alignment horizontal="center" vertical="center"/>
    </xf>
    <xf numFmtId="2" fontId="19" fillId="12" borderId="29" xfId="3" applyNumberFormat="1" applyFont="1" applyFill="1" applyBorder="1" applyAlignment="1">
      <alignment vertical="center"/>
    </xf>
    <xf numFmtId="10" fontId="19" fillId="12" borderId="27" xfId="5" applyNumberFormat="1" applyFont="1" applyFill="1" applyBorder="1" applyAlignment="1"/>
    <xf numFmtId="167" fontId="19" fillId="12" borderId="27" xfId="1" applyNumberFormat="1" applyFont="1" applyFill="1" applyBorder="1" applyAlignment="1"/>
    <xf numFmtId="9" fontId="19" fillId="12" borderId="27" xfId="5" applyFont="1" applyFill="1" applyBorder="1" applyAlignment="1"/>
    <xf numFmtId="10" fontId="18" fillId="12" borderId="28" xfId="1" applyNumberFormat="1" applyFont="1" applyFill="1" applyBorder="1" applyAlignment="1">
      <alignment horizontal="center" vertical="center"/>
    </xf>
    <xf numFmtId="10" fontId="18" fillId="12" borderId="30" xfId="1" applyNumberFormat="1" applyFont="1" applyFill="1" applyBorder="1" applyAlignment="1">
      <alignment horizontal="center" vertical="center"/>
    </xf>
    <xf numFmtId="0" fontId="18" fillId="10" borderId="31" xfId="4" applyFont="1" applyFill="1" applyBorder="1" applyAlignment="1"/>
    <xf numFmtId="2" fontId="18" fillId="13" borderId="28" xfId="3" applyNumberFormat="1" applyFont="1" applyFill="1" applyBorder="1" applyAlignment="1">
      <alignment horizontal="right" vertical="center"/>
    </xf>
    <xf numFmtId="2" fontId="18" fillId="13" borderId="30" xfId="3" applyNumberFormat="1" applyFont="1" applyFill="1" applyBorder="1" applyAlignment="1">
      <alignment horizontal="right" vertical="center"/>
    </xf>
    <xf numFmtId="1" fontId="18" fillId="13" borderId="28" xfId="3" applyNumberFormat="1" applyFont="1" applyFill="1" applyBorder="1" applyAlignment="1">
      <alignment horizontal="right" vertical="center"/>
    </xf>
    <xf numFmtId="10" fontId="19" fillId="12" borderId="28" xfId="1" applyNumberFormat="1" applyFont="1" applyFill="1" applyBorder="1" applyAlignment="1">
      <alignment horizontal="center" vertical="center"/>
    </xf>
    <xf numFmtId="10" fontId="19" fillId="12" borderId="30" xfId="1" applyNumberFormat="1" applyFont="1" applyFill="1" applyBorder="1" applyAlignment="1">
      <alignment horizontal="center" vertical="center"/>
    </xf>
    <xf numFmtId="0" fontId="7" fillId="12" borderId="26" xfId="4" applyFont="1" applyFill="1" applyBorder="1" applyAlignment="1">
      <alignment horizontal="center" vertical="center" wrapText="1"/>
    </xf>
    <xf numFmtId="0" fontId="19" fillId="11" borderId="28" xfId="4" applyFont="1" applyFill="1" applyBorder="1" applyAlignment="1">
      <alignment wrapText="1"/>
    </xf>
    <xf numFmtId="3" fontId="18" fillId="11" borderId="28" xfId="4" applyNumberFormat="1" applyFont="1" applyFill="1" applyBorder="1" applyAlignment="1">
      <alignment horizontal="center" wrapText="1"/>
    </xf>
    <xf numFmtId="3" fontId="19" fillId="11" borderId="47" xfId="4" applyNumberFormat="1" applyFont="1" applyFill="1" applyBorder="1" applyAlignment="1">
      <alignment wrapText="1"/>
    </xf>
    <xf numFmtId="10" fontId="18" fillId="12" borderId="28" xfId="5" applyNumberFormat="1" applyFont="1" applyFill="1" applyBorder="1" applyAlignment="1">
      <alignment horizontal="center" vertical="center" wrapText="1"/>
    </xf>
    <xf numFmtId="4" fontId="18" fillId="11" borderId="28" xfId="4" applyNumberFormat="1" applyFont="1" applyFill="1" applyBorder="1" applyAlignment="1">
      <alignment horizontal="center" wrapText="1"/>
    </xf>
    <xf numFmtId="4" fontId="19" fillId="11" borderId="47" xfId="4" applyNumberFormat="1" applyFont="1" applyFill="1" applyBorder="1" applyAlignment="1">
      <alignment wrapText="1"/>
    </xf>
    <xf numFmtId="9" fontId="18" fillId="12" borderId="28" xfId="5" applyFont="1" applyFill="1" applyBorder="1" applyAlignment="1">
      <alignment horizontal="center" vertical="center" wrapText="1"/>
    </xf>
    <xf numFmtId="0" fontId="19" fillId="11" borderId="30" xfId="4" applyFont="1" applyFill="1" applyBorder="1" applyAlignment="1">
      <alignment wrapText="1"/>
    </xf>
    <xf numFmtId="4" fontId="18" fillId="11" borderId="30" xfId="4" applyNumberFormat="1" applyFont="1" applyFill="1" applyBorder="1" applyAlignment="1">
      <alignment horizontal="center" wrapText="1"/>
    </xf>
    <xf numFmtId="4" fontId="19" fillId="11" borderId="50" xfId="4" applyNumberFormat="1" applyFont="1" applyFill="1" applyBorder="1" applyAlignment="1">
      <alignment wrapText="1"/>
    </xf>
    <xf numFmtId="4" fontId="18" fillId="12" borderId="30" xfId="4" applyNumberFormat="1" applyFont="1" applyFill="1" applyBorder="1" applyAlignment="1">
      <alignment horizontal="center" vertical="center" wrapText="1"/>
    </xf>
    <xf numFmtId="0" fontId="7" fillId="11" borderId="26" xfId="4" applyFont="1" applyFill="1" applyBorder="1" applyAlignment="1">
      <alignment horizontal="left" vertical="center" wrapText="1"/>
    </xf>
    <xf numFmtId="0" fontId="7" fillId="12" borderId="26" xfId="4" applyFont="1" applyFill="1" applyBorder="1" applyAlignment="1">
      <alignment wrapText="1"/>
    </xf>
    <xf numFmtId="3" fontId="18" fillId="11" borderId="28" xfId="4" applyNumberFormat="1" applyFont="1" applyFill="1" applyBorder="1" applyAlignment="1">
      <alignment horizontal="center" vertical="center" wrapText="1"/>
    </xf>
    <xf numFmtId="3" fontId="19" fillId="11" borderId="28" xfId="4" applyNumberFormat="1" applyFont="1" applyFill="1" applyBorder="1" applyAlignment="1">
      <alignment horizontal="right" vertical="center" wrapText="1"/>
    </xf>
    <xf numFmtId="10" fontId="18" fillId="12" borderId="28" xfId="5" applyNumberFormat="1" applyFont="1" applyFill="1" applyBorder="1" applyAlignment="1">
      <alignment wrapText="1"/>
    </xf>
    <xf numFmtId="10" fontId="18" fillId="17" borderId="28" xfId="5" applyNumberFormat="1" applyFont="1" applyFill="1" applyBorder="1" applyAlignment="1">
      <alignment wrapText="1"/>
    </xf>
    <xf numFmtId="9" fontId="18" fillId="12" borderId="28" xfId="5" applyFont="1" applyFill="1" applyBorder="1" applyAlignment="1">
      <alignment wrapText="1"/>
    </xf>
    <xf numFmtId="3" fontId="18" fillId="17" borderId="28" xfId="4" applyNumberFormat="1" applyFont="1" applyFill="1" applyBorder="1" applyAlignment="1">
      <alignment wrapText="1"/>
    </xf>
    <xf numFmtId="4" fontId="18" fillId="11" borderId="30" xfId="4" applyNumberFormat="1" applyFont="1" applyFill="1" applyBorder="1" applyAlignment="1">
      <alignment horizontal="center" vertical="center" wrapText="1"/>
    </xf>
    <xf numFmtId="4" fontId="19" fillId="11" borderId="30" xfId="4" applyNumberFormat="1" applyFont="1" applyFill="1" applyBorder="1" applyAlignment="1">
      <alignment horizontal="right" vertical="center" wrapText="1"/>
    </xf>
    <xf numFmtId="4" fontId="18" fillId="12" borderId="30" xfId="4" applyNumberFormat="1" applyFont="1" applyFill="1" applyBorder="1" applyAlignment="1">
      <alignment wrapText="1"/>
    </xf>
    <xf numFmtId="4" fontId="18" fillId="17" borderId="30" xfId="4" applyNumberFormat="1" applyFont="1" applyFill="1" applyBorder="1" applyAlignment="1">
      <alignment wrapText="1"/>
    </xf>
    <xf numFmtId="0" fontId="7" fillId="11" borderId="26" xfId="4" applyFont="1" applyFill="1" applyBorder="1" applyAlignment="1">
      <alignment vertical="center" wrapText="1"/>
    </xf>
    <xf numFmtId="0" fontId="7" fillId="17" borderId="26" xfId="4" applyFont="1" applyFill="1" applyBorder="1" applyAlignment="1">
      <alignment horizontal="center" vertical="center" wrapText="1"/>
    </xf>
    <xf numFmtId="0" fontId="18" fillId="2" borderId="0" xfId="4" applyFont="1" applyFill="1" applyAlignment="1">
      <alignment vertical="center" wrapText="1"/>
    </xf>
    <xf numFmtId="0" fontId="7" fillId="11" borderId="47" xfId="4" applyFont="1" applyFill="1" applyBorder="1" applyAlignment="1">
      <alignment horizontal="center" vertical="center" wrapText="1"/>
    </xf>
    <xf numFmtId="2" fontId="18" fillId="13" borderId="28" xfId="3" applyNumberFormat="1" applyFont="1" applyFill="1" applyBorder="1" applyAlignment="1">
      <alignment horizontal="right"/>
    </xf>
    <xf numFmtId="2" fontId="18" fillId="13" borderId="30" xfId="3" applyNumberFormat="1" applyFont="1" applyFill="1" applyBorder="1" applyAlignment="1">
      <alignment horizontal="right"/>
    </xf>
    <xf numFmtId="3" fontId="18" fillId="13" borderId="28" xfId="3" applyNumberFormat="1" applyFont="1" applyFill="1" applyBorder="1" applyAlignment="1">
      <alignment horizontal="right" vertical="center"/>
    </xf>
    <xf numFmtId="3" fontId="18" fillId="13" borderId="28" xfId="3" applyNumberFormat="1" applyFont="1" applyFill="1" applyBorder="1" applyAlignment="1">
      <alignment horizontal="right"/>
    </xf>
    <xf numFmtId="0" fontId="19" fillId="13" borderId="26" xfId="4" applyFont="1" applyFill="1" applyBorder="1" applyAlignment="1">
      <alignment vertical="center"/>
    </xf>
    <xf numFmtId="0" fontId="19" fillId="13" borderId="26" xfId="4" applyFont="1" applyFill="1" applyBorder="1" applyAlignment="1">
      <alignment vertical="center" wrapText="1"/>
    </xf>
    <xf numFmtId="0" fontId="19" fillId="10" borderId="26" xfId="4" applyFont="1" applyFill="1" applyBorder="1" applyAlignment="1">
      <alignment horizontal="right" vertical="center"/>
    </xf>
    <xf numFmtId="0" fontId="7" fillId="10" borderId="26" xfId="4" applyFont="1" applyFill="1" applyBorder="1" applyAlignment="1">
      <alignment horizontal="right" vertical="center"/>
    </xf>
    <xf numFmtId="3" fontId="18" fillId="10" borderId="28" xfId="3" applyNumberFormat="1" applyFont="1" applyFill="1" applyBorder="1" applyAlignment="1">
      <alignment horizontal="right" vertical="center"/>
    </xf>
    <xf numFmtId="4" fontId="18" fillId="10" borderId="28" xfId="4" applyNumberFormat="1" applyFont="1" applyFill="1" applyBorder="1" applyAlignment="1">
      <alignment horizontal="right" vertical="center"/>
    </xf>
    <xf numFmtId="4" fontId="18" fillId="10" borderId="30" xfId="4" applyNumberFormat="1" applyFont="1" applyFill="1" applyBorder="1" applyAlignment="1">
      <alignment horizontal="right" vertical="center"/>
    </xf>
    <xf numFmtId="10" fontId="18" fillId="17" borderId="30" xfId="1" applyNumberFormat="1" applyFont="1" applyFill="1" applyBorder="1" applyAlignment="1">
      <alignment horizontal="center" vertical="center"/>
    </xf>
    <xf numFmtId="10" fontId="18" fillId="17" borderId="28" xfId="5" applyNumberFormat="1" applyFont="1" applyFill="1" applyBorder="1" applyAlignment="1">
      <alignment horizontal="center"/>
    </xf>
    <xf numFmtId="3" fontId="18" fillId="17" borderId="28" xfId="4" applyNumberFormat="1" applyFont="1" applyFill="1" applyBorder="1" applyAlignment="1">
      <alignment horizontal="center"/>
    </xf>
    <xf numFmtId="4" fontId="18" fillId="17" borderId="30" xfId="4" applyNumberFormat="1" applyFont="1" applyFill="1" applyBorder="1" applyAlignment="1">
      <alignment horizontal="center"/>
    </xf>
    <xf numFmtId="10" fontId="18" fillId="17" borderId="28" xfId="6" applyNumberFormat="1" applyFont="1" applyFill="1" applyBorder="1" applyAlignment="1">
      <alignment horizontal="center"/>
    </xf>
    <xf numFmtId="10" fontId="18" fillId="17" borderId="30" xfId="6" applyNumberFormat="1" applyFont="1" applyFill="1" applyBorder="1" applyAlignment="1">
      <alignment horizontal="center"/>
    </xf>
    <xf numFmtId="0" fontId="7" fillId="17" borderId="26" xfId="4" applyFont="1" applyFill="1" applyBorder="1"/>
    <xf numFmtId="10" fontId="18" fillId="17" borderId="28" xfId="5" applyNumberFormat="1" applyFont="1" applyFill="1" applyBorder="1" applyAlignment="1">
      <alignment horizontal="center" vertical="center" wrapText="1"/>
    </xf>
    <xf numFmtId="10" fontId="18" fillId="17" borderId="28" xfId="1" applyNumberFormat="1" applyFont="1" applyFill="1" applyBorder="1" applyAlignment="1">
      <alignment horizontal="center" vertical="center" wrapText="1"/>
    </xf>
    <xf numFmtId="10" fontId="18" fillId="17" borderId="30" xfId="1" applyNumberFormat="1" applyFont="1" applyFill="1" applyBorder="1" applyAlignment="1">
      <alignment horizontal="center" vertical="center" wrapText="1"/>
    </xf>
    <xf numFmtId="0" fontId="7" fillId="17" borderId="26" xfId="4" applyFont="1" applyFill="1" applyBorder="1" applyAlignment="1">
      <alignment wrapText="1"/>
    </xf>
    <xf numFmtId="9" fontId="18" fillId="17" borderId="28" xfId="1" applyFont="1" applyFill="1" applyBorder="1" applyAlignment="1">
      <alignment horizontal="center"/>
    </xf>
    <xf numFmtId="9" fontId="18" fillId="17" borderId="30" xfId="1" applyFont="1" applyFill="1" applyBorder="1" applyAlignment="1">
      <alignment horizontal="center"/>
    </xf>
    <xf numFmtId="9" fontId="18" fillId="17" borderId="28" xfId="1" applyFont="1" applyFill="1" applyBorder="1"/>
    <xf numFmtId="9" fontId="18" fillId="17" borderId="30" xfId="1" applyFont="1" applyFill="1" applyBorder="1"/>
    <xf numFmtId="0" fontId="2" fillId="2" borderId="0" xfId="0" applyFont="1" applyFill="1" applyAlignment="1">
      <alignment wrapText="1"/>
    </xf>
    <xf numFmtId="0" fontId="27" fillId="2" borderId="0" xfId="0" applyFont="1" applyFill="1" applyAlignment="1">
      <alignment horizontal="left" vertical="center" readingOrder="1"/>
    </xf>
    <xf numFmtId="0" fontId="28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19" fillId="2" borderId="0" xfId="4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left"/>
    </xf>
    <xf numFmtId="0" fontId="32" fillId="2" borderId="0" xfId="0" applyFont="1" applyFill="1" applyAlignment="1">
      <alignment horizontal="center" wrapText="1"/>
    </xf>
    <xf numFmtId="0" fontId="31" fillId="4" borderId="0" xfId="0" applyFont="1" applyFill="1" applyAlignment="1">
      <alignment horizontal="left"/>
    </xf>
    <xf numFmtId="0" fontId="32" fillId="4" borderId="0" xfId="0" applyFont="1" applyFill="1" applyAlignment="1">
      <alignment horizontal="center" wrapText="1"/>
    </xf>
    <xf numFmtId="0" fontId="31" fillId="4" borderId="65" xfId="0" applyFont="1" applyFill="1" applyBorder="1" applyAlignment="1">
      <alignment horizontal="left"/>
    </xf>
    <xf numFmtId="0" fontId="32" fillId="4" borderId="65" xfId="0" applyFont="1" applyFill="1" applyBorder="1" applyAlignment="1">
      <alignment horizontal="center" wrapText="1"/>
    </xf>
    <xf numFmtId="0" fontId="13" fillId="2" borderId="0" xfId="0" applyFont="1" applyFill="1"/>
    <xf numFmtId="0" fontId="3" fillId="3" borderId="0" xfId="0" applyFont="1" applyFill="1" applyAlignment="1">
      <alignment vertical="center" wrapText="1"/>
    </xf>
    <xf numFmtId="0" fontId="31" fillId="2" borderId="0" xfId="0" applyFont="1" applyFill="1" applyAlignment="1">
      <alignment horizontal="center"/>
    </xf>
    <xf numFmtId="3" fontId="32" fillId="2" borderId="0" xfId="0" applyNumberFormat="1" applyFont="1" applyFill="1" applyAlignment="1">
      <alignment horizontal="center"/>
    </xf>
    <xf numFmtId="0" fontId="31" fillId="4" borderId="0" xfId="0" applyFont="1" applyFill="1" applyAlignment="1">
      <alignment horizontal="center"/>
    </xf>
    <xf numFmtId="3" fontId="32" fillId="4" borderId="0" xfId="0" applyNumberFormat="1" applyFont="1" applyFill="1" applyAlignment="1">
      <alignment horizontal="center"/>
    </xf>
    <xf numFmtId="0" fontId="31" fillId="2" borderId="65" xfId="0" applyFont="1" applyFill="1" applyBorder="1" applyAlignment="1">
      <alignment horizontal="center"/>
    </xf>
    <xf numFmtId="3" fontId="32" fillId="2" borderId="65" xfId="0" applyNumberFormat="1" applyFont="1" applyFill="1" applyBorder="1" applyAlignment="1">
      <alignment horizontal="center"/>
    </xf>
    <xf numFmtId="0" fontId="31" fillId="2" borderId="60" xfId="0" applyFont="1" applyFill="1" applyBorder="1" applyAlignment="1">
      <alignment horizontal="center"/>
    </xf>
    <xf numFmtId="3" fontId="32" fillId="2" borderId="60" xfId="0" applyNumberFormat="1" applyFont="1" applyFill="1" applyBorder="1" applyAlignment="1">
      <alignment horizontal="center"/>
    </xf>
    <xf numFmtId="0" fontId="20" fillId="2" borderId="0" xfId="2" applyFont="1" applyFill="1" applyAlignment="1">
      <alignment horizontal="left"/>
    </xf>
    <xf numFmtId="3" fontId="32" fillId="2" borderId="0" xfId="0" applyNumberFormat="1" applyFont="1" applyFill="1" applyAlignment="1">
      <alignment horizontal="center" vertical="center"/>
    </xf>
    <xf numFmtId="3" fontId="32" fillId="2" borderId="65" xfId="0" applyNumberFormat="1" applyFont="1" applyFill="1" applyBorder="1" applyAlignment="1">
      <alignment horizontal="center" vertical="center"/>
    </xf>
    <xf numFmtId="165" fontId="32" fillId="2" borderId="0" xfId="0" applyNumberFormat="1" applyFont="1" applyFill="1"/>
    <xf numFmtId="165" fontId="32" fillId="2" borderId="65" xfId="0" applyNumberFormat="1" applyFont="1" applyFill="1" applyBorder="1"/>
    <xf numFmtId="164" fontId="32" fillId="2" borderId="0" xfId="1" applyNumberFormat="1" applyFont="1" applyFill="1"/>
    <xf numFmtId="3" fontId="32" fillId="2" borderId="0" xfId="0" applyNumberFormat="1" applyFont="1" applyFill="1"/>
    <xf numFmtId="164" fontId="32" fillId="2" borderId="65" xfId="1" applyNumberFormat="1" applyFont="1" applyFill="1" applyBorder="1"/>
    <xf numFmtId="3" fontId="32" fillId="2" borderId="65" xfId="0" applyNumberFormat="1" applyFont="1" applyFill="1" applyBorder="1"/>
    <xf numFmtId="0" fontId="13" fillId="2" borderId="0" xfId="0" applyFont="1" applyFill="1" applyBorder="1" applyAlignment="1">
      <alignment horizontal="left" vertical="center"/>
    </xf>
    <xf numFmtId="3" fontId="32" fillId="2" borderId="0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center" vertical="center"/>
    </xf>
    <xf numFmtId="3" fontId="32" fillId="4" borderId="0" xfId="0" applyNumberFormat="1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3" fontId="32" fillId="2" borderId="7" xfId="0" applyNumberFormat="1" applyFont="1" applyFill="1" applyBorder="1" applyAlignment="1">
      <alignment horizontal="center" vertical="center"/>
    </xf>
    <xf numFmtId="166" fontId="32" fillId="2" borderId="0" xfId="0" applyNumberFormat="1" applyFont="1" applyFill="1" applyBorder="1" applyAlignment="1">
      <alignment horizontal="center" vertical="center"/>
    </xf>
    <xf numFmtId="166" fontId="32" fillId="4" borderId="0" xfId="0" applyNumberFormat="1" applyFont="1" applyFill="1" applyBorder="1" applyAlignment="1">
      <alignment horizontal="center" vertical="center"/>
    </xf>
    <xf numFmtId="166" fontId="32" fillId="2" borderId="6" xfId="0" applyNumberFormat="1" applyFont="1" applyFill="1" applyBorder="1" applyAlignment="1">
      <alignment horizontal="center" vertical="center"/>
    </xf>
    <xf numFmtId="166" fontId="32" fillId="2" borderId="7" xfId="0" applyNumberFormat="1" applyFont="1" applyFill="1" applyBorder="1" applyAlignment="1">
      <alignment horizontal="center" vertical="center"/>
    </xf>
    <xf numFmtId="3" fontId="32" fillId="2" borderId="10" xfId="0" applyNumberFormat="1" applyFont="1" applyFill="1" applyBorder="1" applyAlignment="1">
      <alignment horizontal="center" vertical="center"/>
    </xf>
    <xf numFmtId="3" fontId="32" fillId="2" borderId="13" xfId="0" applyNumberFormat="1" applyFont="1" applyFill="1" applyBorder="1" applyAlignment="1">
      <alignment horizontal="center" vertical="center"/>
    </xf>
    <xf numFmtId="3" fontId="32" fillId="4" borderId="10" xfId="0" applyNumberFormat="1" applyFont="1" applyFill="1" applyBorder="1" applyAlignment="1">
      <alignment horizontal="center" vertical="center"/>
    </xf>
    <xf numFmtId="3" fontId="32" fillId="4" borderId="13" xfId="0" applyNumberFormat="1" applyFont="1" applyFill="1" applyBorder="1" applyAlignment="1">
      <alignment horizontal="center" vertical="center"/>
    </xf>
    <xf numFmtId="3" fontId="32" fillId="4" borderId="0" xfId="0" applyNumberFormat="1" applyFont="1" applyFill="1" applyAlignment="1">
      <alignment horizontal="center" vertical="center"/>
    </xf>
    <xf numFmtId="3" fontId="9" fillId="4" borderId="0" xfId="0" applyNumberFormat="1" applyFont="1" applyFill="1" applyBorder="1" applyAlignment="1">
      <alignment horizontal="center" vertical="center"/>
    </xf>
    <xf numFmtId="3" fontId="31" fillId="4" borderId="0" xfId="0" applyNumberFormat="1" applyFont="1" applyFill="1" applyBorder="1" applyAlignment="1">
      <alignment horizontal="center" vertical="center"/>
    </xf>
    <xf numFmtId="3" fontId="32" fillId="2" borderId="14" xfId="0" applyNumberFormat="1" applyFont="1" applyFill="1" applyBorder="1" applyAlignment="1">
      <alignment horizontal="center" vertical="center"/>
    </xf>
    <xf numFmtId="3" fontId="32" fillId="2" borderId="15" xfId="0" applyNumberFormat="1" applyFont="1" applyFill="1" applyBorder="1" applyAlignment="1">
      <alignment horizontal="center" vertical="center"/>
    </xf>
    <xf numFmtId="3" fontId="32" fillId="2" borderId="19" xfId="0" applyNumberFormat="1" applyFont="1" applyFill="1" applyBorder="1" applyAlignment="1">
      <alignment horizontal="center" vertical="center"/>
    </xf>
    <xf numFmtId="3" fontId="32" fillId="7" borderId="19" xfId="0" applyNumberFormat="1" applyFont="1" applyFill="1" applyBorder="1" applyAlignment="1">
      <alignment horizontal="center" vertical="center"/>
    </xf>
    <xf numFmtId="3" fontId="32" fillId="7" borderId="0" xfId="0" applyNumberFormat="1" applyFont="1" applyFill="1" applyBorder="1" applyAlignment="1">
      <alignment horizontal="center" vertical="center"/>
    </xf>
    <xf numFmtId="3" fontId="32" fillId="7" borderId="0" xfId="0" applyNumberFormat="1" applyFont="1" applyFill="1" applyAlignment="1">
      <alignment horizontal="center" vertical="center"/>
    </xf>
    <xf numFmtId="3" fontId="31" fillId="7" borderId="19" xfId="0" applyNumberFormat="1" applyFont="1" applyFill="1" applyBorder="1" applyAlignment="1">
      <alignment horizontal="center" vertical="center"/>
    </xf>
    <xf numFmtId="3" fontId="31" fillId="7" borderId="0" xfId="0" applyNumberFormat="1" applyFont="1" applyFill="1" applyAlignment="1">
      <alignment horizontal="center" vertical="center"/>
    </xf>
    <xf numFmtId="3" fontId="32" fillId="2" borderId="21" xfId="0" applyNumberFormat="1" applyFont="1" applyFill="1" applyBorder="1" applyAlignment="1">
      <alignment horizontal="center" vertical="center"/>
    </xf>
    <xf numFmtId="3" fontId="32" fillId="2" borderId="20" xfId="0" applyNumberFormat="1" applyFont="1" applyFill="1" applyBorder="1" applyAlignment="1">
      <alignment horizontal="center" vertical="center"/>
    </xf>
    <xf numFmtId="3" fontId="32" fillId="2" borderId="22" xfId="0" applyNumberFormat="1" applyFont="1" applyFill="1" applyBorder="1" applyAlignment="1">
      <alignment horizontal="center" vertical="center"/>
    </xf>
    <xf numFmtId="3" fontId="32" fillId="4" borderId="22" xfId="0" applyNumberFormat="1" applyFont="1" applyFill="1" applyBorder="1" applyAlignment="1">
      <alignment horizontal="center" vertical="center"/>
    </xf>
    <xf numFmtId="3" fontId="31" fillId="4" borderId="22" xfId="0" applyNumberFormat="1" applyFont="1" applyFill="1" applyBorder="1" applyAlignment="1">
      <alignment horizontal="center" vertical="center"/>
    </xf>
    <xf numFmtId="3" fontId="31" fillId="4" borderId="0" xfId="0" applyNumberFormat="1" applyFont="1" applyFill="1" applyAlignment="1">
      <alignment horizontal="center" vertical="center"/>
    </xf>
    <xf numFmtId="3" fontId="32" fillId="2" borderId="23" xfId="0" applyNumberFormat="1" applyFont="1" applyFill="1" applyBorder="1" applyAlignment="1">
      <alignment horizontal="center" vertical="center"/>
    </xf>
    <xf numFmtId="3" fontId="32" fillId="2" borderId="8" xfId="0" applyNumberFormat="1" applyFont="1" applyFill="1" applyBorder="1" applyAlignment="1">
      <alignment horizontal="center" vertical="center"/>
    </xf>
    <xf numFmtId="2" fontId="34" fillId="16" borderId="35" xfId="0" applyNumberFormat="1" applyFont="1" applyFill="1" applyBorder="1" applyAlignment="1">
      <alignment horizontal="center" vertical="center"/>
    </xf>
    <xf numFmtId="2" fontId="34" fillId="4" borderId="35" xfId="0" applyNumberFormat="1" applyFont="1" applyFill="1" applyBorder="1" applyAlignment="1">
      <alignment horizontal="center" vertical="center"/>
    </xf>
    <xf numFmtId="2" fontId="34" fillId="4" borderId="35" xfId="0" applyNumberFormat="1" applyFont="1" applyFill="1" applyBorder="1" applyAlignment="1">
      <alignment horizontal="center" vertical="center" wrapText="1"/>
    </xf>
    <xf numFmtId="2" fontId="34" fillId="16" borderId="35" xfId="0" applyNumberFormat="1" applyFont="1" applyFill="1" applyBorder="1" applyAlignment="1">
      <alignment horizontal="center" vertical="center" wrapText="1"/>
    </xf>
    <xf numFmtId="2" fontId="34" fillId="4" borderId="64" xfId="0" applyNumberFormat="1" applyFont="1" applyFill="1" applyBorder="1" applyAlignment="1">
      <alignment horizontal="center" vertical="center"/>
    </xf>
    <xf numFmtId="2" fontId="34" fillId="4" borderId="64" xfId="0" applyNumberFormat="1" applyFont="1" applyFill="1" applyBorder="1" applyAlignment="1">
      <alignment horizontal="center" vertical="center" wrapText="1"/>
    </xf>
    <xf numFmtId="0" fontId="21" fillId="3" borderId="70" xfId="0" applyFont="1" applyFill="1" applyBorder="1" applyAlignment="1">
      <alignment horizontal="center" vertical="center"/>
    </xf>
    <xf numFmtId="2" fontId="34" fillId="16" borderId="70" xfId="0" applyNumberFormat="1" applyFont="1" applyFill="1" applyBorder="1" applyAlignment="1">
      <alignment horizontal="center" vertical="center"/>
    </xf>
    <xf numFmtId="2" fontId="34" fillId="4" borderId="70" xfId="0" applyNumberFormat="1" applyFont="1" applyFill="1" applyBorder="1" applyAlignment="1">
      <alignment horizontal="center" vertical="center"/>
    </xf>
    <xf numFmtId="2" fontId="34" fillId="4" borderId="71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 wrapText="1"/>
    </xf>
    <xf numFmtId="2" fontId="34" fillId="2" borderId="0" xfId="0" applyNumberFormat="1" applyFont="1" applyFill="1" applyBorder="1" applyAlignment="1">
      <alignment horizontal="center" vertical="center"/>
    </xf>
    <xf numFmtId="2" fontId="34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35" fillId="2" borderId="0" xfId="4" applyFont="1" applyFill="1" applyAlignment="1"/>
    <xf numFmtId="0" fontId="35" fillId="2" borderId="0" xfId="4" applyFont="1" applyFill="1" applyBorder="1" applyAlignment="1"/>
    <xf numFmtId="0" fontId="3" fillId="18" borderId="72" xfId="0" applyFont="1" applyFill="1" applyBorder="1" applyAlignment="1">
      <alignment horizontal="center" vertical="center"/>
    </xf>
    <xf numFmtId="0" fontId="3" fillId="18" borderId="72" xfId="0" applyFont="1" applyFill="1" applyBorder="1" applyAlignment="1">
      <alignment horizontal="center" vertical="center" wrapText="1"/>
    </xf>
    <xf numFmtId="10" fontId="32" fillId="20" borderId="54" xfId="0" applyNumberFormat="1" applyFont="1" applyFill="1" applyBorder="1" applyAlignment="1">
      <alignment horizontal="center" vertical="center" wrapText="1"/>
    </xf>
    <xf numFmtId="10" fontId="32" fillId="21" borderId="54" xfId="1" applyNumberFormat="1" applyFont="1" applyFill="1" applyBorder="1" applyAlignment="1">
      <alignment horizontal="center" vertical="center" wrapText="1"/>
    </xf>
    <xf numFmtId="10" fontId="32" fillId="21" borderId="54" xfId="0" applyNumberFormat="1" applyFont="1" applyFill="1" applyBorder="1" applyAlignment="1">
      <alignment horizontal="center" vertical="center" wrapText="1"/>
    </xf>
    <xf numFmtId="10" fontId="32" fillId="21" borderId="57" xfId="0" applyNumberFormat="1" applyFont="1" applyFill="1" applyBorder="1" applyAlignment="1">
      <alignment horizontal="center" vertical="center" wrapText="1"/>
    </xf>
    <xf numFmtId="0" fontId="3" fillId="19" borderId="53" xfId="0" applyFont="1" applyFill="1" applyBorder="1" applyAlignment="1">
      <alignment horizontal="center" vertical="center"/>
    </xf>
    <xf numFmtId="0" fontId="3" fillId="19" borderId="56" xfId="0" applyFont="1" applyFill="1" applyBorder="1" applyAlignment="1">
      <alignment horizontal="center" vertical="center"/>
    </xf>
    <xf numFmtId="3" fontId="32" fillId="20" borderId="54" xfId="0" applyNumberFormat="1" applyFont="1" applyFill="1" applyBorder="1" applyAlignment="1">
      <alignment horizontal="center" vertical="center"/>
    </xf>
    <xf numFmtId="10" fontId="32" fillId="20" borderId="55" xfId="0" applyNumberFormat="1" applyFont="1" applyFill="1" applyBorder="1" applyAlignment="1">
      <alignment horizontal="center" vertical="center" wrapText="1"/>
    </xf>
    <xf numFmtId="3" fontId="32" fillId="21" borderId="54" xfId="0" applyNumberFormat="1" applyFont="1" applyFill="1" applyBorder="1" applyAlignment="1">
      <alignment horizontal="center" vertical="center"/>
    </xf>
    <xf numFmtId="4" fontId="32" fillId="21" borderId="54" xfId="0" applyNumberFormat="1" applyFont="1" applyFill="1" applyBorder="1" applyAlignment="1">
      <alignment horizontal="center" vertical="center"/>
    </xf>
    <xf numFmtId="10" fontId="32" fillId="21" borderId="55" xfId="0" applyNumberFormat="1" applyFont="1" applyFill="1" applyBorder="1" applyAlignment="1">
      <alignment horizontal="center" vertical="center" wrapText="1"/>
    </xf>
    <xf numFmtId="4" fontId="32" fillId="20" borderId="54" xfId="0" applyNumberFormat="1" applyFont="1" applyFill="1" applyBorder="1" applyAlignment="1">
      <alignment horizontal="center" vertical="center"/>
    </xf>
    <xf numFmtId="3" fontId="32" fillId="21" borderId="57" xfId="0" applyNumberFormat="1" applyFont="1" applyFill="1" applyBorder="1" applyAlignment="1">
      <alignment horizontal="center" vertical="center"/>
    </xf>
    <xf numFmtId="4" fontId="32" fillId="21" borderId="57" xfId="0" applyNumberFormat="1" applyFont="1" applyFill="1" applyBorder="1" applyAlignment="1">
      <alignment horizontal="center" vertical="center"/>
    </xf>
    <xf numFmtId="10" fontId="32" fillId="21" borderId="58" xfId="0" applyNumberFormat="1" applyFont="1" applyFill="1" applyBorder="1" applyAlignment="1">
      <alignment horizontal="center" vertical="center" wrapText="1"/>
    </xf>
    <xf numFmtId="0" fontId="0" fillId="4" borderId="0" xfId="0" applyFill="1"/>
    <xf numFmtId="3" fontId="32" fillId="2" borderId="63" xfId="0" applyNumberFormat="1" applyFont="1" applyFill="1" applyBorder="1" applyAlignment="1">
      <alignment horizontal="center"/>
    </xf>
    <xf numFmtId="0" fontId="32" fillId="2" borderId="0" xfId="0" applyFont="1" applyFill="1"/>
    <xf numFmtId="3" fontId="32" fillId="2" borderId="69" xfId="0" applyNumberFormat="1" applyFont="1" applyFill="1" applyBorder="1" applyAlignment="1">
      <alignment horizontal="center"/>
    </xf>
    <xf numFmtId="10" fontId="32" fillId="2" borderId="0" xfId="1" applyNumberFormat="1" applyFont="1" applyFill="1" applyAlignment="1">
      <alignment horizontal="center" vertical="center"/>
    </xf>
    <xf numFmtId="10" fontId="32" fillId="2" borderId="61" xfId="1" applyNumberFormat="1" applyFont="1" applyFill="1" applyBorder="1" applyAlignment="1">
      <alignment horizontal="center" vertical="center"/>
    </xf>
    <xf numFmtId="10" fontId="32" fillId="2" borderId="62" xfId="1" applyNumberFormat="1" applyFont="1" applyFill="1" applyBorder="1" applyAlignment="1">
      <alignment horizontal="center" vertical="center"/>
    </xf>
    <xf numFmtId="3" fontId="32" fillId="2" borderId="0" xfId="1" applyNumberFormat="1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9" fillId="9" borderId="0" xfId="2" applyFont="1" applyFill="1" applyBorder="1" applyAlignment="1">
      <alignment horizontal="left" vertical="center" wrapText="1"/>
    </xf>
    <xf numFmtId="0" fontId="9" fillId="22" borderId="0" xfId="2" applyFont="1" applyFill="1" applyBorder="1" applyAlignment="1">
      <alignment horizontal="left" vertical="top" wrapText="1"/>
    </xf>
    <xf numFmtId="0" fontId="9" fillId="22" borderId="0" xfId="2" applyFont="1" applyFill="1" applyBorder="1" applyAlignment="1">
      <alignment horizontal="left" vertical="center" wrapText="1"/>
    </xf>
    <xf numFmtId="0" fontId="9" fillId="24" borderId="0" xfId="2" applyFont="1" applyFill="1" applyBorder="1" applyAlignment="1">
      <alignment horizontal="left" vertical="center" wrapText="1"/>
    </xf>
    <xf numFmtId="0" fontId="9" fillId="23" borderId="0" xfId="2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29" fillId="4" borderId="0" xfId="2" applyFont="1" applyFill="1" applyAlignment="1">
      <alignment horizontal="center" vertical="center"/>
    </xf>
    <xf numFmtId="0" fontId="14" fillId="2" borderId="65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left" vertical="center"/>
    </xf>
    <xf numFmtId="0" fontId="9" fillId="9" borderId="65" xfId="2" applyFont="1" applyFill="1" applyBorder="1" applyAlignment="1">
      <alignment horizontal="left" vertical="center" wrapText="1"/>
    </xf>
    <xf numFmtId="0" fontId="9" fillId="2" borderId="0" xfId="2" applyFont="1" applyFill="1" applyBorder="1" applyAlignment="1">
      <alignment horizontal="left" vertical="top" wrapText="1"/>
    </xf>
    <xf numFmtId="0" fontId="9" fillId="0" borderId="0" xfId="2" applyFont="1" applyFill="1" applyBorder="1" applyAlignment="1">
      <alignment horizontal="left" vertical="top" wrapText="1"/>
    </xf>
    <xf numFmtId="0" fontId="9" fillId="2" borderId="0" xfId="2" applyFont="1" applyFill="1" applyAlignment="1">
      <alignment horizontal="left"/>
    </xf>
    <xf numFmtId="0" fontId="9" fillId="4" borderId="0" xfId="2" applyFont="1" applyFill="1" applyAlignment="1">
      <alignment horizontal="left"/>
    </xf>
    <xf numFmtId="0" fontId="19" fillId="11" borderId="32" xfId="4" applyFont="1" applyFill="1" applyBorder="1" applyAlignment="1">
      <alignment horizontal="center" vertical="center"/>
    </xf>
    <xf numFmtId="0" fontId="19" fillId="11" borderId="0" xfId="4" applyFont="1" applyFill="1" applyBorder="1" applyAlignment="1">
      <alignment horizontal="center" vertical="center"/>
    </xf>
    <xf numFmtId="0" fontId="19" fillId="11" borderId="33" xfId="4" applyFont="1" applyFill="1" applyBorder="1" applyAlignment="1">
      <alignment horizontal="center" vertical="center"/>
    </xf>
    <xf numFmtId="0" fontId="19" fillId="0" borderId="34" xfId="4" applyFont="1" applyFill="1" applyBorder="1" applyAlignment="1">
      <alignment horizontal="left" vertical="center"/>
    </xf>
    <xf numFmtId="0" fontId="7" fillId="11" borderId="26" xfId="4" applyFont="1" applyFill="1" applyBorder="1" applyAlignment="1">
      <alignment horizontal="center" vertical="center"/>
    </xf>
    <xf numFmtId="0" fontId="19" fillId="12" borderId="26" xfId="4" applyFont="1" applyFill="1" applyBorder="1" applyAlignment="1">
      <alignment horizontal="center" vertical="center" wrapText="1"/>
    </xf>
    <xf numFmtId="0" fontId="19" fillId="17" borderId="26" xfId="4" applyFont="1" applyFill="1" applyBorder="1" applyAlignment="1">
      <alignment horizontal="center" vertical="center" wrapText="1"/>
    </xf>
    <xf numFmtId="0" fontId="13" fillId="2" borderId="66" xfId="0" applyFont="1" applyFill="1" applyBorder="1" applyAlignment="1">
      <alignment horizontal="center" vertical="center"/>
    </xf>
    <xf numFmtId="0" fontId="19" fillId="10" borderId="0" xfId="4" applyFont="1" applyFill="1" applyAlignment="1">
      <alignment horizontal="center"/>
    </xf>
    <xf numFmtId="0" fontId="7" fillId="11" borderId="26" xfId="4" applyFont="1" applyFill="1" applyBorder="1" applyAlignment="1">
      <alignment horizontal="center"/>
    </xf>
    <xf numFmtId="0" fontId="19" fillId="12" borderId="26" xfId="4" applyFont="1" applyFill="1" applyBorder="1" applyAlignment="1">
      <alignment horizontal="center"/>
    </xf>
    <xf numFmtId="0" fontId="19" fillId="17" borderId="26" xfId="4" applyFont="1" applyFill="1" applyBorder="1" applyAlignment="1">
      <alignment horizontal="center"/>
    </xf>
    <xf numFmtId="0" fontId="35" fillId="2" borderId="34" xfId="4" applyFont="1" applyFill="1" applyBorder="1" applyAlignment="1">
      <alignment horizontal="left" wrapText="1"/>
    </xf>
    <xf numFmtId="0" fontId="35" fillId="2" borderId="0" xfId="4" applyFont="1" applyFill="1" applyBorder="1" applyAlignment="1">
      <alignment horizontal="left" wrapText="1"/>
    </xf>
    <xf numFmtId="0" fontId="19" fillId="2" borderId="0" xfId="4" applyFont="1" applyFill="1" applyAlignment="1">
      <alignment horizontal="center" wrapText="1"/>
    </xf>
    <xf numFmtId="0" fontId="19" fillId="12" borderId="36" xfId="4" applyFont="1" applyFill="1" applyBorder="1" applyAlignment="1">
      <alignment horizontal="center" vertical="center" wrapText="1"/>
    </xf>
    <xf numFmtId="0" fontId="19" fillId="12" borderId="37" xfId="4" applyFont="1" applyFill="1" applyBorder="1" applyAlignment="1">
      <alignment horizontal="center" vertical="center" wrapText="1"/>
    </xf>
    <xf numFmtId="0" fontId="18" fillId="2" borderId="0" xfId="4" applyFont="1" applyFill="1" applyAlignment="1">
      <alignment horizontal="center"/>
    </xf>
    <xf numFmtId="0" fontId="18" fillId="10" borderId="31" xfId="4" applyFont="1" applyFill="1" applyBorder="1" applyAlignment="1">
      <alignment horizontal="center"/>
    </xf>
    <xf numFmtId="0" fontId="19" fillId="12" borderId="36" xfId="4" applyFont="1" applyFill="1" applyBorder="1" applyAlignment="1">
      <alignment horizontal="center"/>
    </xf>
    <xf numFmtId="0" fontId="19" fillId="12" borderId="37" xfId="4" applyFont="1" applyFill="1" applyBorder="1" applyAlignment="1">
      <alignment horizontal="center"/>
    </xf>
    <xf numFmtId="0" fontId="19" fillId="17" borderId="36" xfId="4" applyFont="1" applyFill="1" applyBorder="1" applyAlignment="1">
      <alignment horizontal="center"/>
    </xf>
    <xf numFmtId="0" fontId="4" fillId="8" borderId="0" xfId="4" applyFont="1" applyFill="1" applyAlignment="1">
      <alignment horizontal="center"/>
    </xf>
    <xf numFmtId="0" fontId="19" fillId="2" borderId="0" xfId="4" applyFont="1" applyFill="1" applyBorder="1" applyAlignment="1">
      <alignment horizontal="center" vertical="center" wrapText="1"/>
    </xf>
    <xf numFmtId="0" fontId="7" fillId="10" borderId="0" xfId="4" applyFont="1" applyFill="1" applyBorder="1" applyAlignment="1">
      <alignment horizontal="center"/>
    </xf>
    <xf numFmtId="0" fontId="7" fillId="10" borderId="26" xfId="4" applyFont="1" applyFill="1" applyBorder="1" applyAlignment="1">
      <alignment horizontal="center"/>
    </xf>
    <xf numFmtId="0" fontId="19" fillId="10" borderId="31" xfId="4" applyFont="1" applyFill="1" applyBorder="1" applyAlignment="1">
      <alignment horizontal="center" wrapText="1"/>
    </xf>
    <xf numFmtId="0" fontId="7" fillId="11" borderId="26" xfId="4" applyFont="1" applyFill="1" applyBorder="1" applyAlignment="1">
      <alignment horizontal="center" vertical="center" wrapText="1"/>
    </xf>
    <xf numFmtId="0" fontId="19" fillId="2" borderId="0" xfId="4" applyFont="1" applyFill="1" applyAlignment="1">
      <alignment horizontal="center" vertical="center" wrapText="1"/>
    </xf>
    <xf numFmtId="0" fontId="13" fillId="2" borderId="68" xfId="0" applyFont="1" applyFill="1" applyBorder="1" applyAlignment="1">
      <alignment horizontal="left" wrapText="1"/>
    </xf>
    <xf numFmtId="0" fontId="20" fillId="2" borderId="0" xfId="2" applyFont="1" applyFill="1" applyAlignment="1">
      <alignment horizontal="left"/>
    </xf>
    <xf numFmtId="0" fontId="19" fillId="10" borderId="31" xfId="4" applyFont="1" applyFill="1" applyBorder="1" applyAlignment="1">
      <alignment horizontal="center"/>
    </xf>
    <xf numFmtId="0" fontId="35" fillId="2" borderId="34" xfId="4" applyFont="1" applyFill="1" applyBorder="1" applyAlignment="1">
      <alignment horizontal="left" vertical="center"/>
    </xf>
    <xf numFmtId="4" fontId="19" fillId="2" borderId="0" xfId="4" applyNumberFormat="1" applyFont="1" applyFill="1" applyBorder="1" applyAlignment="1">
      <alignment horizontal="center" vertical="center" wrapText="1"/>
    </xf>
    <xf numFmtId="0" fontId="13" fillId="2" borderId="66" xfId="0" applyFont="1" applyFill="1" applyBorder="1" applyAlignment="1">
      <alignment horizontal="left" vertical="center" wrapText="1"/>
    </xf>
    <xf numFmtId="0" fontId="35" fillId="2" borderId="0" xfId="4" applyFont="1" applyFill="1" applyBorder="1" applyAlignment="1">
      <alignment horizontal="left"/>
    </xf>
    <xf numFmtId="0" fontId="19" fillId="2" borderId="0" xfId="4" applyFont="1" applyFill="1" applyAlignment="1">
      <alignment horizontal="center" vertical="center"/>
    </xf>
    <xf numFmtId="0" fontId="19" fillId="11" borderId="48" xfId="4" applyFont="1" applyFill="1" applyBorder="1" applyAlignment="1">
      <alignment horizontal="center" vertical="center" wrapText="1"/>
    </xf>
    <xf numFmtId="0" fontId="19" fillId="11" borderId="49" xfId="4" applyFont="1" applyFill="1" applyBorder="1" applyAlignment="1">
      <alignment horizontal="center" vertical="center" wrapText="1"/>
    </xf>
    <xf numFmtId="0" fontId="19" fillId="11" borderId="46" xfId="4" applyFont="1" applyFill="1" applyBorder="1" applyAlignment="1">
      <alignment horizontal="center" vertical="center" wrapText="1"/>
    </xf>
    <xf numFmtId="0" fontId="35" fillId="2" borderId="34" xfId="4" applyFont="1" applyFill="1" applyBorder="1" applyAlignment="1">
      <alignment horizontal="left" vertical="center" wrapText="1"/>
    </xf>
    <xf numFmtId="0" fontId="19" fillId="15" borderId="26" xfId="4" applyFont="1" applyFill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left" vertical="center" wrapText="1"/>
    </xf>
    <xf numFmtId="0" fontId="35" fillId="2" borderId="59" xfId="4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13" fillId="2" borderId="68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3" fillId="2" borderId="66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13" fillId="2" borderId="18" xfId="0" applyFont="1" applyFill="1" applyBorder="1" applyAlignment="1">
      <alignment horizontal="left" vertical="center" wrapText="1"/>
    </xf>
    <xf numFmtId="0" fontId="13" fillId="2" borderId="68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4" fillId="7" borderId="4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13" fillId="2" borderId="2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9" fillId="17" borderId="26" xfId="4" applyFont="1" applyFill="1" applyBorder="1" applyAlignment="1">
      <alignment horizontal="center" vertical="center"/>
    </xf>
    <xf numFmtId="0" fontId="19" fillId="2" borderId="0" xfId="4" applyFont="1" applyFill="1" applyAlignment="1">
      <alignment horizontal="center" vertical="top" wrapText="1"/>
    </xf>
    <xf numFmtId="0" fontId="19" fillId="15" borderId="26" xfId="4" applyFont="1" applyFill="1" applyBorder="1" applyAlignment="1">
      <alignment horizontal="center" vertical="center"/>
    </xf>
    <xf numFmtId="0" fontId="13" fillId="2" borderId="66" xfId="0" applyFont="1" applyFill="1" applyBorder="1" applyAlignment="1">
      <alignment horizontal="left" vertical="center"/>
    </xf>
    <xf numFmtId="0" fontId="13" fillId="2" borderId="24" xfId="0" applyFont="1" applyFill="1" applyBorder="1" applyAlignment="1">
      <alignment horizontal="left" vertical="center" wrapText="1"/>
    </xf>
    <xf numFmtId="0" fontId="13" fillId="2" borderId="76" xfId="0" applyFont="1" applyFill="1" applyBorder="1" applyAlignment="1">
      <alignment horizontal="left" vertical="center" wrapText="1"/>
    </xf>
    <xf numFmtId="0" fontId="0" fillId="2" borderId="0" xfId="0" applyFont="1" applyFill="1"/>
    <xf numFmtId="0" fontId="3" fillId="3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3" borderId="73" xfId="0" applyFont="1" applyFill="1" applyBorder="1" applyAlignment="1">
      <alignment horizontal="center" vertical="center"/>
    </xf>
    <xf numFmtId="0" fontId="3" fillId="3" borderId="74" xfId="0" applyFont="1" applyFill="1" applyBorder="1" applyAlignment="1">
      <alignment horizontal="center" vertical="center"/>
    </xf>
    <xf numFmtId="0" fontId="3" fillId="6" borderId="73" xfId="0" applyFont="1" applyFill="1" applyBorder="1" applyAlignment="1">
      <alignment horizontal="center" vertical="center"/>
    </xf>
    <xf numFmtId="0" fontId="3" fillId="6" borderId="74" xfId="0" applyFont="1" applyFill="1" applyBorder="1" applyAlignment="1">
      <alignment horizontal="center" vertical="center"/>
    </xf>
    <xf numFmtId="0" fontId="3" fillId="5" borderId="7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6" borderId="7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5" borderId="7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3" fontId="0" fillId="2" borderId="0" xfId="0" applyNumberFormat="1" applyFont="1" applyFill="1"/>
  </cellXfs>
  <cellStyles count="8">
    <cellStyle name="Hiperlink" xfId="2" builtinId="8"/>
    <cellStyle name="Normal" xfId="0" builtinId="0"/>
    <cellStyle name="Normal 2" xfId="4"/>
    <cellStyle name="Porcentagem" xfId="1" builtinId="5"/>
    <cellStyle name="Porcentagem 2" xfId="5"/>
    <cellStyle name="Porcentagem 3" xfId="6"/>
    <cellStyle name="Vírgula" xfId="3" builtinId="3"/>
    <cellStyle name="Vírgula 2" xfId="7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dxfId="0"/>
    </tableStyle>
  </tableStyles>
  <colors>
    <mruColors>
      <color rgb="FF9EBBD3"/>
      <color rgb="FFBD534B"/>
      <color rgb="FF005D89"/>
      <color rgb="FF000000"/>
      <color rgb="FFD5998E"/>
      <color rgb="FF00A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33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3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35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37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38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39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4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 cap="all" baseline="0">
                <a:solidFill>
                  <a:srgbClr val="000000"/>
                </a:solidFill>
                <a:latin typeface="+mn-lt"/>
              </a:rPr>
              <a:t>GRÁFICO 1. QUANTIDADE E PARTICIPAÇÃO DE SERVIDORES POR SEXO E PODER, EM JULHO DE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5568875849532025E-2"/>
          <c:y val="9.3647316664273991E-2"/>
          <c:w val="0.92651924648564343"/>
          <c:h val="0.731233913826536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'Gráficos 1 e 2, Tabela 1'!$A$39</c:f>
              <c:strCache>
                <c:ptCount val="1"/>
                <c:pt idx="0">
                  <c:v>Executivo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 e 2, Tabela 1'!$C$38:$E$38</c:f>
              <c:strCache>
                <c:ptCount val="3"/>
                <c:pt idx="0">
                  <c:v>Homens</c:v>
                </c:pt>
                <c:pt idx="1">
                  <c:v>Mulheres</c:v>
                </c:pt>
                <c:pt idx="2">
                  <c:v>Geral</c:v>
                </c:pt>
              </c:strCache>
            </c:strRef>
          </c:cat>
          <c:val>
            <c:numRef>
              <c:f>'Gráficos 1 e 2, Tabela 1'!$C$39:$E$39</c:f>
              <c:numCache>
                <c:formatCode>#,##0</c:formatCode>
                <c:ptCount val="3"/>
                <c:pt idx="0">
                  <c:v>302879</c:v>
                </c:pt>
                <c:pt idx="1">
                  <c:v>240747</c:v>
                </c:pt>
                <c:pt idx="2">
                  <c:v>543626</c:v>
                </c:pt>
              </c:numCache>
            </c:numRef>
          </c:val>
        </c:ser>
        <c:ser>
          <c:idx val="9"/>
          <c:order val="1"/>
          <c:tx>
            <c:strRef>
              <c:f>'Gráficos 1 e 2, Tabela 1'!$A$42</c:f>
              <c:strCache>
                <c:ptCount val="1"/>
                <c:pt idx="0">
                  <c:v>Legislativo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0908059658419228"/>
                  <c:y val="-3.67454098617739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2693014875251463"/>
                  <c:y val="3.67454098617739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0908059658419227"/>
                  <c:y val="-3.67454098617739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 e 2, Tabela 1'!$C$38:$E$38</c:f>
              <c:strCache>
                <c:ptCount val="3"/>
                <c:pt idx="0">
                  <c:v>Homens</c:v>
                </c:pt>
                <c:pt idx="1">
                  <c:v>Mulheres</c:v>
                </c:pt>
                <c:pt idx="2">
                  <c:v>Geral</c:v>
                </c:pt>
              </c:strCache>
            </c:strRef>
          </c:cat>
          <c:val>
            <c:numRef>
              <c:f>'Gráficos 1 e 2, Tabela 1'!$C$42:$E$42</c:f>
              <c:numCache>
                <c:formatCode>#,##0</c:formatCode>
                <c:ptCount val="3"/>
                <c:pt idx="0">
                  <c:v>7266</c:v>
                </c:pt>
                <c:pt idx="1">
                  <c:v>4668</c:v>
                </c:pt>
                <c:pt idx="2">
                  <c:v>11934</c:v>
                </c:pt>
              </c:numCache>
            </c:numRef>
          </c:val>
        </c:ser>
        <c:ser>
          <c:idx val="4"/>
          <c:order val="2"/>
          <c:tx>
            <c:strRef>
              <c:f>'Gráficos 1 e 2, Tabela 1'!$A$45</c:f>
              <c:strCache>
                <c:ptCount val="1"/>
                <c:pt idx="0">
                  <c:v>Judiciário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 e 2, Tabela 1'!$C$38:$E$38</c:f>
              <c:strCache>
                <c:ptCount val="3"/>
                <c:pt idx="0">
                  <c:v>Homens</c:v>
                </c:pt>
                <c:pt idx="1">
                  <c:v>Mulheres</c:v>
                </c:pt>
                <c:pt idx="2">
                  <c:v>Geral</c:v>
                </c:pt>
              </c:strCache>
            </c:strRef>
          </c:cat>
          <c:val>
            <c:numRef>
              <c:f>'Gráficos 1 e 2, Tabela 1'!$C$45:$E$45</c:f>
              <c:numCache>
                <c:formatCode>#,##0</c:formatCode>
                <c:ptCount val="3"/>
                <c:pt idx="0">
                  <c:v>56129</c:v>
                </c:pt>
                <c:pt idx="1">
                  <c:v>56633</c:v>
                </c:pt>
                <c:pt idx="2">
                  <c:v>112762</c:v>
                </c:pt>
              </c:numCache>
            </c:numRef>
          </c:val>
        </c:ser>
        <c:ser>
          <c:idx val="1"/>
          <c:order val="3"/>
          <c:tx>
            <c:strRef>
              <c:f>'Gráficos 1 e 2, Tabela 1'!$A$48</c:f>
              <c:strCache>
                <c:ptCount val="1"/>
                <c:pt idx="0">
                  <c:v>Ministério Público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 e 2, Tabela 1'!$C$38:$E$38</c:f>
              <c:strCache>
                <c:ptCount val="3"/>
                <c:pt idx="0">
                  <c:v>Homens</c:v>
                </c:pt>
                <c:pt idx="1">
                  <c:v>Mulheres</c:v>
                </c:pt>
                <c:pt idx="2">
                  <c:v>Geral</c:v>
                </c:pt>
              </c:strCache>
            </c:strRef>
          </c:cat>
          <c:val>
            <c:numRef>
              <c:f>'Gráficos 1 e 2, Tabela 1'!$C$48:$E$48</c:f>
              <c:numCache>
                <c:formatCode>#,##0</c:formatCode>
                <c:ptCount val="3"/>
                <c:pt idx="0">
                  <c:v>11588</c:v>
                </c:pt>
                <c:pt idx="1">
                  <c:v>8868</c:v>
                </c:pt>
                <c:pt idx="2">
                  <c:v>20456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1512352"/>
        <c:axId val="471512912"/>
      </c:barChart>
      <c:catAx>
        <c:axId val="47151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1512912"/>
        <c:crosses val="autoZero"/>
        <c:auto val="1"/>
        <c:lblAlgn val="ctr"/>
        <c:lblOffset val="100"/>
        <c:noMultiLvlLbl val="0"/>
      </c:catAx>
      <c:valAx>
        <c:axId val="47151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151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52596662827216"/>
          <c:y val="0.8814954025112347"/>
          <c:w val="0.68065245441442124"/>
          <c:h val="4.87163788556893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4"/>
      </a:solidFill>
      <a:round/>
    </a:ln>
    <a:effectLst/>
  </c:spPr>
  <c:txPr>
    <a:bodyPr/>
    <a:lstStyle/>
    <a:p>
      <a:pPr>
        <a:defRPr sz="800">
          <a:solidFill>
            <a:srgbClr val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cap="all" baseline="0">
                <a:solidFill>
                  <a:sysClr val="windowText" lastClr="000000"/>
                </a:solidFill>
                <a:latin typeface="+mn-lt"/>
              </a:rPr>
              <a:t>Judiciário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'Gráficos 5 e 6, Tabelas 14 a 19'!$I$66</c:f>
              <c:strCache>
                <c:ptCount val="1"/>
                <c:pt idx="0">
                  <c:v>Judiciário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5 e 6, Tabelas 14 a 19'!$G$67:$G$81</c:f>
              <c:strCache>
                <c:ptCount val="15"/>
                <c:pt idx="0">
                  <c:v>2500</c:v>
                </c:pt>
                <c:pt idx="1">
                  <c:v>5000</c:v>
                </c:pt>
                <c:pt idx="2">
                  <c:v>7500</c:v>
                </c:pt>
                <c:pt idx="3">
                  <c:v>10000</c:v>
                </c:pt>
                <c:pt idx="4">
                  <c:v>12500</c:v>
                </c:pt>
                <c:pt idx="5">
                  <c:v>15000</c:v>
                </c:pt>
                <c:pt idx="6">
                  <c:v>17500</c:v>
                </c:pt>
                <c:pt idx="7">
                  <c:v>20000</c:v>
                </c:pt>
                <c:pt idx="8">
                  <c:v>22500</c:v>
                </c:pt>
                <c:pt idx="9">
                  <c:v>25000</c:v>
                </c:pt>
                <c:pt idx="10">
                  <c:v>27500</c:v>
                </c:pt>
                <c:pt idx="11">
                  <c:v>30000</c:v>
                </c:pt>
                <c:pt idx="12">
                  <c:v>32500</c:v>
                </c:pt>
                <c:pt idx="13">
                  <c:v>35000</c:v>
                </c:pt>
                <c:pt idx="14">
                  <c:v>&gt;35000</c:v>
                </c:pt>
              </c:strCache>
            </c:strRef>
          </c:cat>
          <c:val>
            <c:numRef>
              <c:f>'Gráficos 5 e 6, Tabelas 14 a 19'!$I$67:$I$81</c:f>
              <c:numCache>
                <c:formatCode>0.00%</c:formatCode>
                <c:ptCount val="15"/>
                <c:pt idx="0">
                  <c:v>2.1640003091429015E-3</c:v>
                </c:pt>
                <c:pt idx="1">
                  <c:v>1.0433572919081847E-3</c:v>
                </c:pt>
                <c:pt idx="2">
                  <c:v>5.6418579488368495E-2</c:v>
                </c:pt>
                <c:pt idx="3">
                  <c:v>1.0356287193755313E-2</c:v>
                </c:pt>
                <c:pt idx="4">
                  <c:v>6.0263544323363477E-2</c:v>
                </c:pt>
                <c:pt idx="5">
                  <c:v>0.16278305896900844</c:v>
                </c:pt>
                <c:pt idx="6">
                  <c:v>0.21133781590540227</c:v>
                </c:pt>
                <c:pt idx="7">
                  <c:v>0.17603756086250869</c:v>
                </c:pt>
                <c:pt idx="8">
                  <c:v>0.12147383878197697</c:v>
                </c:pt>
                <c:pt idx="9">
                  <c:v>5.4428472061210292E-2</c:v>
                </c:pt>
                <c:pt idx="10">
                  <c:v>1.1670144524306361E-2</c:v>
                </c:pt>
                <c:pt idx="11">
                  <c:v>0.10122497874642554</c:v>
                </c:pt>
                <c:pt idx="12">
                  <c:v>2.6451039493005642E-2</c:v>
                </c:pt>
                <c:pt idx="13">
                  <c:v>2.6083932297704614E-3</c:v>
                </c:pt>
                <c:pt idx="14">
                  <c:v>1.7389288198469742E-3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3669952"/>
        <c:axId val="4736705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'Gráficos 5 e 6, Tabelas 14 a 19'!$H$66</c15:sqref>
                        </c15:formulaRef>
                      </c:ext>
                    </c:extLst>
                    <c:strCache>
                      <c:ptCount val="1"/>
                      <c:pt idx="0">
                        <c:v>Executivo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'Gráficos 5 e 6, Tabelas 14 a 19'!$G$67:$G$81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'Gráficos 5 e 6, Tabelas 14 a 19'!$H$67:$H$81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4.5228975642773329E-3</c:v>
                      </c:pt>
                      <c:pt idx="1">
                        <c:v>9.4095246529545901E-2</c:v>
                      </c:pt>
                      <c:pt idx="2">
                        <c:v>0.17091492208281014</c:v>
                      </c:pt>
                      <c:pt idx="3">
                        <c:v>0.14731045738196977</c:v>
                      </c:pt>
                      <c:pt idx="4">
                        <c:v>0.16412108714010545</c:v>
                      </c:pt>
                      <c:pt idx="5">
                        <c:v>7.9723186017604503E-2</c:v>
                      </c:pt>
                      <c:pt idx="6">
                        <c:v>0.1290069551410796</c:v>
                      </c:pt>
                      <c:pt idx="7">
                        <c:v>8.411008036841057E-2</c:v>
                      </c:pt>
                      <c:pt idx="8">
                        <c:v>3.0752540571656297E-2</c:v>
                      </c:pt>
                      <c:pt idx="9">
                        <c:v>1.840155106920666E-2</c:v>
                      </c:pt>
                      <c:pt idx="10">
                        <c:v>6.4323194241054621E-2</c:v>
                      </c:pt>
                      <c:pt idx="11">
                        <c:v>1.025400972264833E-2</c:v>
                      </c:pt>
                      <c:pt idx="12">
                        <c:v>1.4991982136136053E-3</c:v>
                      </c:pt>
                      <c:pt idx="13">
                        <c:v>3.6372952439992537E-4</c:v>
                      </c:pt>
                      <c:pt idx="14">
                        <c:v>6.0094443161726803E-4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19'!$J$66</c15:sqref>
                        </c15:formulaRef>
                      </c:ext>
                    </c:extLst>
                    <c:strCache>
                      <c:ptCount val="1"/>
                      <c:pt idx="0">
                        <c:v>Legislativo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19'!$G$67:$G$81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19'!$J$67:$J$81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0.10280112044817927</c:v>
                      </c:pt>
                      <c:pt idx="3">
                        <c:v>0</c:v>
                      </c:pt>
                      <c:pt idx="4">
                        <c:v>1.5966386554621848E-2</c:v>
                      </c:pt>
                      <c:pt idx="5">
                        <c:v>5.6022408963585435E-3</c:v>
                      </c:pt>
                      <c:pt idx="6">
                        <c:v>7.7310924369747902E-2</c:v>
                      </c:pt>
                      <c:pt idx="7">
                        <c:v>5.6302521008403363E-2</c:v>
                      </c:pt>
                      <c:pt idx="8">
                        <c:v>2.5770308123249298E-2</c:v>
                      </c:pt>
                      <c:pt idx="9">
                        <c:v>5.8823529411764705E-3</c:v>
                      </c:pt>
                      <c:pt idx="10">
                        <c:v>4.3137254901960784E-2</c:v>
                      </c:pt>
                      <c:pt idx="11">
                        <c:v>0.28459383753501399</c:v>
                      </c:pt>
                      <c:pt idx="12">
                        <c:v>0.10504201680672269</c:v>
                      </c:pt>
                      <c:pt idx="13">
                        <c:v>0.21232492997198879</c:v>
                      </c:pt>
                      <c:pt idx="14">
                        <c:v>6.5266106442577035E-2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19'!$K$66</c15:sqref>
                        </c15:formulaRef>
                      </c:ext>
                    </c:extLst>
                    <c:strCache>
                      <c:ptCount val="1"/>
                      <c:pt idx="0">
                        <c:v>Ministério Público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19'!$G$67:$G$81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19'!$K$67:$K$81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1.2655557899177389E-3</c:v>
                      </c:pt>
                      <c:pt idx="1">
                        <c:v>1.4764817549040286E-3</c:v>
                      </c:pt>
                      <c:pt idx="2">
                        <c:v>0.12592280109681503</c:v>
                      </c:pt>
                      <c:pt idx="3">
                        <c:v>7.2769457920269986E-3</c:v>
                      </c:pt>
                      <c:pt idx="4">
                        <c:v>6.3066863530900658E-2</c:v>
                      </c:pt>
                      <c:pt idx="5">
                        <c:v>0.13499261759122547</c:v>
                      </c:pt>
                      <c:pt idx="6">
                        <c:v>0.16462771567179921</c:v>
                      </c:pt>
                      <c:pt idx="7">
                        <c:v>0.12898122758911623</c:v>
                      </c:pt>
                      <c:pt idx="8">
                        <c:v>4.809112001687408E-2</c:v>
                      </c:pt>
                      <c:pt idx="9">
                        <c:v>2.3729171060957604E-2</c:v>
                      </c:pt>
                      <c:pt idx="10">
                        <c:v>5.3786121071503906E-3</c:v>
                      </c:pt>
                      <c:pt idx="11">
                        <c:v>0.14311326724319764</c:v>
                      </c:pt>
                      <c:pt idx="12">
                        <c:v>8.0046403712296987E-2</c:v>
                      </c:pt>
                      <c:pt idx="13">
                        <c:v>4.5770934402024892E-2</c:v>
                      </c:pt>
                      <c:pt idx="14">
                        <c:v>2.6260282640793081E-2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73669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3670512"/>
        <c:crosses val="autoZero"/>
        <c:auto val="1"/>
        <c:lblAlgn val="ctr"/>
        <c:lblOffset val="100"/>
        <c:noMultiLvlLbl val="0"/>
      </c:catAx>
      <c:valAx>
        <c:axId val="47367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366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2">
              <a:lumMod val="25000"/>
            </a:schemeClr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cap="all" baseline="0">
                <a:solidFill>
                  <a:sysClr val="windowText" lastClr="000000"/>
                </a:solidFill>
                <a:latin typeface="+mn-lt"/>
              </a:rPr>
              <a:t>Legislativo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'Gráficos 5 e 6, Tabelas 14 a 19'!$J$66</c:f>
              <c:strCache>
                <c:ptCount val="1"/>
                <c:pt idx="0">
                  <c:v>Legislativo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5 e 6, Tabelas 14 a 19'!$G$67:$G$81</c:f>
              <c:strCache>
                <c:ptCount val="15"/>
                <c:pt idx="0">
                  <c:v>2500</c:v>
                </c:pt>
                <c:pt idx="1">
                  <c:v>5000</c:v>
                </c:pt>
                <c:pt idx="2">
                  <c:v>7500</c:v>
                </c:pt>
                <c:pt idx="3">
                  <c:v>10000</c:v>
                </c:pt>
                <c:pt idx="4">
                  <c:v>12500</c:v>
                </c:pt>
                <c:pt idx="5">
                  <c:v>15000</c:v>
                </c:pt>
                <c:pt idx="6">
                  <c:v>17500</c:v>
                </c:pt>
                <c:pt idx="7">
                  <c:v>20000</c:v>
                </c:pt>
                <c:pt idx="8">
                  <c:v>22500</c:v>
                </c:pt>
                <c:pt idx="9">
                  <c:v>25000</c:v>
                </c:pt>
                <c:pt idx="10">
                  <c:v>27500</c:v>
                </c:pt>
                <c:pt idx="11">
                  <c:v>30000</c:v>
                </c:pt>
                <c:pt idx="12">
                  <c:v>32500</c:v>
                </c:pt>
                <c:pt idx="13">
                  <c:v>35000</c:v>
                </c:pt>
                <c:pt idx="14">
                  <c:v>&gt;35000</c:v>
                </c:pt>
              </c:strCache>
            </c:strRef>
          </c:cat>
          <c:val>
            <c:numRef>
              <c:f>'Gráficos 5 e 6, Tabelas 14 a 19'!$J$67:$J$81</c:f>
              <c:numCache>
                <c:formatCode>0.00%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0.10280112044817927</c:v>
                </c:pt>
                <c:pt idx="3">
                  <c:v>0</c:v>
                </c:pt>
                <c:pt idx="4">
                  <c:v>1.5966386554621848E-2</c:v>
                </c:pt>
                <c:pt idx="5">
                  <c:v>5.6022408963585435E-3</c:v>
                </c:pt>
                <c:pt idx="6">
                  <c:v>7.7310924369747902E-2</c:v>
                </c:pt>
                <c:pt idx="7">
                  <c:v>5.6302521008403363E-2</c:v>
                </c:pt>
                <c:pt idx="8">
                  <c:v>2.5770308123249298E-2</c:v>
                </c:pt>
                <c:pt idx="9">
                  <c:v>5.8823529411764705E-3</c:v>
                </c:pt>
                <c:pt idx="10">
                  <c:v>4.3137254901960784E-2</c:v>
                </c:pt>
                <c:pt idx="11">
                  <c:v>0.28459383753501399</c:v>
                </c:pt>
                <c:pt idx="12">
                  <c:v>0.10504201680672269</c:v>
                </c:pt>
                <c:pt idx="13">
                  <c:v>0.21232492997198879</c:v>
                </c:pt>
                <c:pt idx="14">
                  <c:v>6.5266106442577035E-2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3674992"/>
        <c:axId val="4736755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'Gráficos 5 e 6, Tabelas 14 a 19'!$H$66</c15:sqref>
                        </c15:formulaRef>
                      </c:ext>
                    </c:extLst>
                    <c:strCache>
                      <c:ptCount val="1"/>
                      <c:pt idx="0">
                        <c:v>Executivo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'Gráficos 5 e 6, Tabelas 14 a 19'!$G$67:$G$81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'Gráficos 5 e 6, Tabelas 14 a 19'!$H$67:$H$81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4.5228975642773329E-3</c:v>
                      </c:pt>
                      <c:pt idx="1">
                        <c:v>9.4095246529545901E-2</c:v>
                      </c:pt>
                      <c:pt idx="2">
                        <c:v>0.17091492208281014</c:v>
                      </c:pt>
                      <c:pt idx="3">
                        <c:v>0.14731045738196977</c:v>
                      </c:pt>
                      <c:pt idx="4">
                        <c:v>0.16412108714010545</c:v>
                      </c:pt>
                      <c:pt idx="5">
                        <c:v>7.9723186017604503E-2</c:v>
                      </c:pt>
                      <c:pt idx="6">
                        <c:v>0.1290069551410796</c:v>
                      </c:pt>
                      <c:pt idx="7">
                        <c:v>8.411008036841057E-2</c:v>
                      </c:pt>
                      <c:pt idx="8">
                        <c:v>3.0752540571656297E-2</c:v>
                      </c:pt>
                      <c:pt idx="9">
                        <c:v>1.840155106920666E-2</c:v>
                      </c:pt>
                      <c:pt idx="10">
                        <c:v>6.4323194241054621E-2</c:v>
                      </c:pt>
                      <c:pt idx="11">
                        <c:v>1.025400972264833E-2</c:v>
                      </c:pt>
                      <c:pt idx="12">
                        <c:v>1.4991982136136053E-3</c:v>
                      </c:pt>
                      <c:pt idx="13">
                        <c:v>3.6372952439992537E-4</c:v>
                      </c:pt>
                      <c:pt idx="14">
                        <c:v>6.0094443161726803E-4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19'!$I$66</c15:sqref>
                        </c15:formulaRef>
                      </c:ext>
                    </c:extLst>
                    <c:strCache>
                      <c:ptCount val="1"/>
                      <c:pt idx="0">
                        <c:v>Judiciário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19'!$G$67:$G$81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19'!$I$67:$I$81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2.1640003091429015E-3</c:v>
                      </c:pt>
                      <c:pt idx="1">
                        <c:v>1.0433572919081847E-3</c:v>
                      </c:pt>
                      <c:pt idx="2">
                        <c:v>5.6418579488368495E-2</c:v>
                      </c:pt>
                      <c:pt idx="3">
                        <c:v>1.0356287193755313E-2</c:v>
                      </c:pt>
                      <c:pt idx="4">
                        <c:v>6.0263544323363477E-2</c:v>
                      </c:pt>
                      <c:pt idx="5">
                        <c:v>0.16278305896900844</c:v>
                      </c:pt>
                      <c:pt idx="6">
                        <c:v>0.21133781590540227</c:v>
                      </c:pt>
                      <c:pt idx="7">
                        <c:v>0.17603756086250869</c:v>
                      </c:pt>
                      <c:pt idx="8">
                        <c:v>0.12147383878197697</c:v>
                      </c:pt>
                      <c:pt idx="9">
                        <c:v>5.4428472061210292E-2</c:v>
                      </c:pt>
                      <c:pt idx="10">
                        <c:v>1.1670144524306361E-2</c:v>
                      </c:pt>
                      <c:pt idx="11">
                        <c:v>0.10122497874642554</c:v>
                      </c:pt>
                      <c:pt idx="12">
                        <c:v>2.6451039493005642E-2</c:v>
                      </c:pt>
                      <c:pt idx="13">
                        <c:v>2.6083932297704614E-3</c:v>
                      </c:pt>
                      <c:pt idx="14">
                        <c:v>1.7389288198469742E-3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19'!$K$66</c15:sqref>
                        </c15:formulaRef>
                      </c:ext>
                    </c:extLst>
                    <c:strCache>
                      <c:ptCount val="1"/>
                      <c:pt idx="0">
                        <c:v>Ministério Público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19'!$G$67:$G$81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19'!$K$67:$K$81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1.2655557899177389E-3</c:v>
                      </c:pt>
                      <c:pt idx="1">
                        <c:v>1.4764817549040286E-3</c:v>
                      </c:pt>
                      <c:pt idx="2">
                        <c:v>0.12592280109681503</c:v>
                      </c:pt>
                      <c:pt idx="3">
                        <c:v>7.2769457920269986E-3</c:v>
                      </c:pt>
                      <c:pt idx="4">
                        <c:v>6.3066863530900658E-2</c:v>
                      </c:pt>
                      <c:pt idx="5">
                        <c:v>0.13499261759122547</c:v>
                      </c:pt>
                      <c:pt idx="6">
                        <c:v>0.16462771567179921</c:v>
                      </c:pt>
                      <c:pt idx="7">
                        <c:v>0.12898122758911623</c:v>
                      </c:pt>
                      <c:pt idx="8">
                        <c:v>4.809112001687408E-2</c:v>
                      </c:pt>
                      <c:pt idx="9">
                        <c:v>2.3729171060957604E-2</c:v>
                      </c:pt>
                      <c:pt idx="10">
                        <c:v>5.3786121071503906E-3</c:v>
                      </c:pt>
                      <c:pt idx="11">
                        <c:v>0.14311326724319764</c:v>
                      </c:pt>
                      <c:pt idx="12">
                        <c:v>8.0046403712296987E-2</c:v>
                      </c:pt>
                      <c:pt idx="13">
                        <c:v>4.5770934402024892E-2</c:v>
                      </c:pt>
                      <c:pt idx="14">
                        <c:v>2.6260282640793081E-2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73674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3675552"/>
        <c:crosses val="autoZero"/>
        <c:auto val="1"/>
        <c:lblAlgn val="ctr"/>
        <c:lblOffset val="100"/>
        <c:noMultiLvlLbl val="0"/>
      </c:catAx>
      <c:valAx>
        <c:axId val="473675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367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2">
              <a:lumMod val="25000"/>
            </a:schemeClr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cap="all" baseline="0">
                <a:solidFill>
                  <a:sysClr val="windowText" lastClr="000000"/>
                </a:solidFill>
                <a:latin typeface="+mn-lt"/>
              </a:rPr>
              <a:t>Ministério Público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3"/>
          <c:order val="3"/>
          <c:tx>
            <c:strRef>
              <c:f>'Gráficos 5 e 6, Tabelas 14 a 19'!$K$66</c:f>
              <c:strCache>
                <c:ptCount val="1"/>
                <c:pt idx="0">
                  <c:v>Ministério Público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5 e 6, Tabelas 14 a 19'!$G$67:$G$81</c:f>
              <c:strCache>
                <c:ptCount val="15"/>
                <c:pt idx="0">
                  <c:v>2500</c:v>
                </c:pt>
                <c:pt idx="1">
                  <c:v>5000</c:v>
                </c:pt>
                <c:pt idx="2">
                  <c:v>7500</c:v>
                </c:pt>
                <c:pt idx="3">
                  <c:v>10000</c:v>
                </c:pt>
                <c:pt idx="4">
                  <c:v>12500</c:v>
                </c:pt>
                <c:pt idx="5">
                  <c:v>15000</c:v>
                </c:pt>
                <c:pt idx="6">
                  <c:v>17500</c:v>
                </c:pt>
                <c:pt idx="7">
                  <c:v>20000</c:v>
                </c:pt>
                <c:pt idx="8">
                  <c:v>22500</c:v>
                </c:pt>
                <c:pt idx="9">
                  <c:v>25000</c:v>
                </c:pt>
                <c:pt idx="10">
                  <c:v>27500</c:v>
                </c:pt>
                <c:pt idx="11">
                  <c:v>30000</c:v>
                </c:pt>
                <c:pt idx="12">
                  <c:v>32500</c:v>
                </c:pt>
                <c:pt idx="13">
                  <c:v>35000</c:v>
                </c:pt>
                <c:pt idx="14">
                  <c:v>&gt;35000</c:v>
                </c:pt>
              </c:strCache>
            </c:strRef>
          </c:cat>
          <c:val>
            <c:numRef>
              <c:f>'Gráficos 5 e 6, Tabelas 14 a 19'!$K$67:$K$81</c:f>
              <c:numCache>
                <c:formatCode>0.00%</c:formatCode>
                <c:ptCount val="15"/>
                <c:pt idx="0">
                  <c:v>1.2655557899177389E-3</c:v>
                </c:pt>
                <c:pt idx="1">
                  <c:v>1.4764817549040286E-3</c:v>
                </c:pt>
                <c:pt idx="2">
                  <c:v>0.12592280109681503</c:v>
                </c:pt>
                <c:pt idx="3">
                  <c:v>7.2769457920269986E-3</c:v>
                </c:pt>
                <c:pt idx="4">
                  <c:v>6.3066863530900658E-2</c:v>
                </c:pt>
                <c:pt idx="5">
                  <c:v>0.13499261759122547</c:v>
                </c:pt>
                <c:pt idx="6">
                  <c:v>0.16462771567179921</c:v>
                </c:pt>
                <c:pt idx="7">
                  <c:v>0.12898122758911623</c:v>
                </c:pt>
                <c:pt idx="8">
                  <c:v>4.809112001687408E-2</c:v>
                </c:pt>
                <c:pt idx="9">
                  <c:v>2.3729171060957604E-2</c:v>
                </c:pt>
                <c:pt idx="10">
                  <c:v>5.3786121071503906E-3</c:v>
                </c:pt>
                <c:pt idx="11">
                  <c:v>0.14311326724319764</c:v>
                </c:pt>
                <c:pt idx="12">
                  <c:v>8.0046403712296987E-2</c:v>
                </c:pt>
                <c:pt idx="13">
                  <c:v>4.5770934402024892E-2</c:v>
                </c:pt>
                <c:pt idx="14">
                  <c:v>2.6260282640793081E-2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3680032"/>
        <c:axId val="4736805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'Gráficos 5 e 6, Tabelas 14 a 19'!$H$66</c15:sqref>
                        </c15:formulaRef>
                      </c:ext>
                    </c:extLst>
                    <c:strCache>
                      <c:ptCount val="1"/>
                      <c:pt idx="0">
                        <c:v>Executivo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'Gráficos 5 e 6, Tabelas 14 a 19'!$G$67:$G$81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'Gráficos 5 e 6, Tabelas 14 a 19'!$H$67:$H$81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4.5228975642773329E-3</c:v>
                      </c:pt>
                      <c:pt idx="1">
                        <c:v>9.4095246529545901E-2</c:v>
                      </c:pt>
                      <c:pt idx="2">
                        <c:v>0.17091492208281014</c:v>
                      </c:pt>
                      <c:pt idx="3">
                        <c:v>0.14731045738196977</c:v>
                      </c:pt>
                      <c:pt idx="4">
                        <c:v>0.16412108714010545</c:v>
                      </c:pt>
                      <c:pt idx="5">
                        <c:v>7.9723186017604503E-2</c:v>
                      </c:pt>
                      <c:pt idx="6">
                        <c:v>0.1290069551410796</c:v>
                      </c:pt>
                      <c:pt idx="7">
                        <c:v>8.411008036841057E-2</c:v>
                      </c:pt>
                      <c:pt idx="8">
                        <c:v>3.0752540571656297E-2</c:v>
                      </c:pt>
                      <c:pt idx="9">
                        <c:v>1.840155106920666E-2</c:v>
                      </c:pt>
                      <c:pt idx="10">
                        <c:v>6.4323194241054621E-2</c:v>
                      </c:pt>
                      <c:pt idx="11">
                        <c:v>1.025400972264833E-2</c:v>
                      </c:pt>
                      <c:pt idx="12">
                        <c:v>1.4991982136136053E-3</c:v>
                      </c:pt>
                      <c:pt idx="13">
                        <c:v>3.6372952439992537E-4</c:v>
                      </c:pt>
                      <c:pt idx="14">
                        <c:v>6.0094443161726803E-4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19'!$I$66</c15:sqref>
                        </c15:formulaRef>
                      </c:ext>
                    </c:extLst>
                    <c:strCache>
                      <c:ptCount val="1"/>
                      <c:pt idx="0">
                        <c:v>Judiciário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19'!$G$67:$G$81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19'!$I$67:$I$81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2.1640003091429015E-3</c:v>
                      </c:pt>
                      <c:pt idx="1">
                        <c:v>1.0433572919081847E-3</c:v>
                      </c:pt>
                      <c:pt idx="2">
                        <c:v>5.6418579488368495E-2</c:v>
                      </c:pt>
                      <c:pt idx="3">
                        <c:v>1.0356287193755313E-2</c:v>
                      </c:pt>
                      <c:pt idx="4">
                        <c:v>6.0263544323363477E-2</c:v>
                      </c:pt>
                      <c:pt idx="5">
                        <c:v>0.16278305896900844</c:v>
                      </c:pt>
                      <c:pt idx="6">
                        <c:v>0.21133781590540227</c:v>
                      </c:pt>
                      <c:pt idx="7">
                        <c:v>0.17603756086250869</c:v>
                      </c:pt>
                      <c:pt idx="8">
                        <c:v>0.12147383878197697</c:v>
                      </c:pt>
                      <c:pt idx="9">
                        <c:v>5.4428472061210292E-2</c:v>
                      </c:pt>
                      <c:pt idx="10">
                        <c:v>1.1670144524306361E-2</c:v>
                      </c:pt>
                      <c:pt idx="11">
                        <c:v>0.10122497874642554</c:v>
                      </c:pt>
                      <c:pt idx="12">
                        <c:v>2.6451039493005642E-2</c:v>
                      </c:pt>
                      <c:pt idx="13">
                        <c:v>2.6083932297704614E-3</c:v>
                      </c:pt>
                      <c:pt idx="14">
                        <c:v>1.7389288198469742E-3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19'!$J$66</c15:sqref>
                        </c15:formulaRef>
                      </c:ext>
                    </c:extLst>
                    <c:strCache>
                      <c:ptCount val="1"/>
                      <c:pt idx="0">
                        <c:v>Legislativo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19'!$G$67:$G$81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19'!$J$67:$J$81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0.10280112044817927</c:v>
                      </c:pt>
                      <c:pt idx="3">
                        <c:v>0</c:v>
                      </c:pt>
                      <c:pt idx="4">
                        <c:v>1.5966386554621848E-2</c:v>
                      </c:pt>
                      <c:pt idx="5">
                        <c:v>5.6022408963585435E-3</c:v>
                      </c:pt>
                      <c:pt idx="6">
                        <c:v>7.7310924369747902E-2</c:v>
                      </c:pt>
                      <c:pt idx="7">
                        <c:v>5.6302521008403363E-2</c:v>
                      </c:pt>
                      <c:pt idx="8">
                        <c:v>2.5770308123249298E-2</c:v>
                      </c:pt>
                      <c:pt idx="9">
                        <c:v>5.8823529411764705E-3</c:v>
                      </c:pt>
                      <c:pt idx="10">
                        <c:v>4.3137254901960784E-2</c:v>
                      </c:pt>
                      <c:pt idx="11">
                        <c:v>0.28459383753501399</c:v>
                      </c:pt>
                      <c:pt idx="12">
                        <c:v>0.10504201680672269</c:v>
                      </c:pt>
                      <c:pt idx="13">
                        <c:v>0.21232492997198879</c:v>
                      </c:pt>
                      <c:pt idx="14">
                        <c:v>6.5266106442577035E-2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73680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3680592"/>
        <c:crosses val="autoZero"/>
        <c:auto val="1"/>
        <c:lblAlgn val="ctr"/>
        <c:lblOffset val="100"/>
        <c:noMultiLvlLbl val="0"/>
      </c:catAx>
      <c:valAx>
        <c:axId val="473680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3680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 cap="all" baseline="0">
                <a:solidFill>
                  <a:srgbClr val="000000"/>
                </a:solidFill>
                <a:latin typeface="+mn-lt"/>
              </a:rPr>
              <a:t>GRÁFICO 7. QUANTIDADE E PARTICIPAÇÃO DE SERVIDORES ATIVOS POR PODER E</a:t>
            </a:r>
          </a:p>
          <a:p>
            <a:pPr>
              <a:defRPr sz="1200" b="1" cap="all">
                <a:latin typeface="+mn-lt"/>
              </a:defRPr>
            </a:pPr>
            <a:r>
              <a:rPr lang="pt-BR" sz="1200" b="1" cap="all" baseline="0">
                <a:solidFill>
                  <a:srgbClr val="000000"/>
                </a:solidFill>
                <a:latin typeface="+mn-lt"/>
              </a:rPr>
              <a:t>REGRA DE APOSENTADORIA A QUE ESTÃO SUJEITOS ATUALMENTE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8159301934859131E-2"/>
          <c:y val="0.14622706447885347"/>
          <c:w val="0.92309383148915336"/>
          <c:h val="0.6554795708548187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'Gráficos 7 e 8, Tabela 3'!$C$33</c:f>
              <c:strCache>
                <c:ptCount val="1"/>
                <c:pt idx="0">
                  <c:v>Geração até 2003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('Gráficos 7 e 8, Tabela 3'!$A$34,'Gráficos 7 e 8, Tabela 3'!$A$37,'Gráficos 7 e 8, Tabela 3'!$A$40,'Gráficos 7 e 8, Tabela 3'!$A$43,'Gráficos 7 e 8, Tabela 3'!$A$48)</c:f>
              <c:strCache>
                <c:ptCount val="5"/>
                <c:pt idx="0">
                  <c:v>Executivo</c:v>
                </c:pt>
                <c:pt idx="1">
                  <c:v>Legislativo</c:v>
                </c:pt>
                <c:pt idx="2">
                  <c:v>Judiciário</c:v>
                </c:pt>
                <c:pt idx="3">
                  <c:v>Ministério Público</c:v>
                </c:pt>
                <c:pt idx="4">
                  <c:v>Total</c:v>
                </c:pt>
              </c:strCache>
            </c:strRef>
          </c:cat>
          <c:val>
            <c:numRef>
              <c:f>('Gráficos 7 e 8, Tabela 3'!$C$34,'Gráficos 7 e 8, Tabela 3'!$C$37,'Gráficos 7 e 8, Tabela 3'!$C$40,'Gráficos 7 e 8, Tabela 3'!$C$43,'Gráficos 7 e 8, Tabela 3'!$C$48)</c:f>
              <c:numCache>
                <c:formatCode>#,##0</c:formatCode>
                <c:ptCount val="5"/>
                <c:pt idx="0">
                  <c:v>243568</c:v>
                </c:pt>
                <c:pt idx="1">
                  <c:v>4375</c:v>
                </c:pt>
                <c:pt idx="2">
                  <c:v>55192</c:v>
                </c:pt>
                <c:pt idx="3">
                  <c:v>7259</c:v>
                </c:pt>
                <c:pt idx="4">
                  <c:v>310394</c:v>
                </c:pt>
              </c:numCache>
            </c:numRef>
          </c:val>
        </c:ser>
        <c:ser>
          <c:idx val="3"/>
          <c:order val="1"/>
          <c:tx>
            <c:strRef>
              <c:f>'Gráficos 7 e 8, Tabela 3'!$D$33</c:f>
              <c:strCache>
                <c:ptCount val="1"/>
                <c:pt idx="0">
                  <c:v>Geração entre 2003 e 2013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('Gráficos 7 e 8, Tabela 3'!$A$34,'Gráficos 7 e 8, Tabela 3'!$A$37,'Gráficos 7 e 8, Tabela 3'!$A$40,'Gráficos 7 e 8, Tabela 3'!$A$43,'Gráficos 7 e 8, Tabela 3'!$A$48)</c:f>
              <c:strCache>
                <c:ptCount val="5"/>
                <c:pt idx="0">
                  <c:v>Executivo</c:v>
                </c:pt>
                <c:pt idx="1">
                  <c:v>Legislativo</c:v>
                </c:pt>
                <c:pt idx="2">
                  <c:v>Judiciário</c:v>
                </c:pt>
                <c:pt idx="3">
                  <c:v>Ministério Público</c:v>
                </c:pt>
                <c:pt idx="4">
                  <c:v>Total</c:v>
                </c:pt>
              </c:strCache>
            </c:strRef>
          </c:cat>
          <c:val>
            <c:numRef>
              <c:f>('Gráficos 7 e 8, Tabela 3'!$D$34,'Gráficos 7 e 8, Tabela 3'!$D$37,'Gráficos 7 e 8, Tabela 3'!$D$40,'Gráficos 7 e 8, Tabela 3'!$D$43,'Gráficos 7 e 8, Tabela 3'!$D$48)</c:f>
              <c:numCache>
                <c:formatCode>#,##0</c:formatCode>
                <c:ptCount val="5"/>
                <c:pt idx="0">
                  <c:v>175616</c:v>
                </c:pt>
                <c:pt idx="1">
                  <c:v>2716</c:v>
                </c:pt>
                <c:pt idx="2">
                  <c:v>35043</c:v>
                </c:pt>
                <c:pt idx="3">
                  <c:v>6194</c:v>
                </c:pt>
                <c:pt idx="4">
                  <c:v>219569</c:v>
                </c:pt>
              </c:numCache>
            </c:numRef>
          </c:val>
        </c:ser>
        <c:ser>
          <c:idx val="6"/>
          <c:order val="2"/>
          <c:tx>
            <c:strRef>
              <c:f>'Gráficos 7 e 8, Tabela 3'!$E$33</c:f>
              <c:strCache>
                <c:ptCount val="1"/>
                <c:pt idx="0">
                  <c:v>Geração pós-2013</c:v>
                </c:pt>
              </c:strCache>
            </c:strRef>
          </c:tx>
          <c:spPr>
            <a:solidFill>
              <a:srgbClr val="00ADF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('Gráficos 7 e 8, Tabela 3'!$A$34,'Gráficos 7 e 8, Tabela 3'!$A$37,'Gráficos 7 e 8, Tabela 3'!$A$40,'Gráficos 7 e 8, Tabela 3'!$A$43,'Gráficos 7 e 8, Tabela 3'!$A$48)</c:f>
              <c:strCache>
                <c:ptCount val="5"/>
                <c:pt idx="0">
                  <c:v>Executivo</c:v>
                </c:pt>
                <c:pt idx="1">
                  <c:v>Legislativo</c:v>
                </c:pt>
                <c:pt idx="2">
                  <c:v>Judiciário</c:v>
                </c:pt>
                <c:pt idx="3">
                  <c:v>Ministério Público</c:v>
                </c:pt>
                <c:pt idx="4">
                  <c:v>Total</c:v>
                </c:pt>
              </c:strCache>
            </c:strRef>
          </c:cat>
          <c:val>
            <c:numRef>
              <c:f>('Gráficos 7 e 8, Tabela 3'!$E$34,'Gráficos 7 e 8, Tabela 3'!$E$37,'Gráficos 7 e 8, Tabela 3'!$E$40,'Gráficos 7 e 8, Tabela 3'!$E$43,'Gráficos 7 e 8, Tabela 3'!$E$48)</c:f>
              <c:numCache>
                <c:formatCode>#,##0</c:formatCode>
                <c:ptCount val="5"/>
                <c:pt idx="0">
                  <c:v>124442</c:v>
                </c:pt>
                <c:pt idx="1">
                  <c:v>4843</c:v>
                </c:pt>
                <c:pt idx="2">
                  <c:v>22527</c:v>
                </c:pt>
                <c:pt idx="3">
                  <c:v>7003</c:v>
                </c:pt>
                <c:pt idx="4">
                  <c:v>158815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3684512"/>
        <c:axId val="473685072"/>
      </c:barChart>
      <c:catAx>
        <c:axId val="47368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3685072"/>
        <c:crosses val="autoZero"/>
        <c:auto val="1"/>
        <c:lblAlgn val="ctr"/>
        <c:lblOffset val="100"/>
        <c:noMultiLvlLbl val="0"/>
      </c:catAx>
      <c:valAx>
        <c:axId val="47368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368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0006681381374"/>
          <c:y val="0.87724560443562372"/>
          <c:w val="0.67268416270875975"/>
          <c:h val="5.03157454259886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800">
          <a:solidFill>
            <a:srgbClr val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 cap="all" baseline="0">
                <a:solidFill>
                  <a:srgbClr val="000000"/>
                </a:solidFill>
                <a:latin typeface="+mn-lt"/>
              </a:rPr>
              <a:t>GRÁFICO 8. REMUNERAÇÃO MÉDIA DE SERVIDORES ATIVOS POR PODER E POR</a:t>
            </a:r>
          </a:p>
          <a:p>
            <a:pPr>
              <a:defRPr sz="1200" b="1" cap="all">
                <a:latin typeface="+mn-lt"/>
              </a:defRPr>
            </a:pPr>
            <a:r>
              <a:rPr lang="pt-BR" sz="1200" b="1" cap="all" baseline="0">
                <a:solidFill>
                  <a:srgbClr val="000000"/>
                </a:solidFill>
                <a:latin typeface="+mn-lt"/>
              </a:rPr>
              <a:t>REGRA DE APOSENTADORIA A QUE ESTÃO SUJEITOS ATUALMENTE (EM R$ MILHARES)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7807613294457927E-2"/>
          <c:y val="0.14847005351436626"/>
          <c:w val="0.96589614213966046"/>
          <c:h val="0.65019494349915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'Gráficos 7 e 8, Tabela 3'!$C$33</c:f>
              <c:strCache>
                <c:ptCount val="1"/>
                <c:pt idx="0">
                  <c:v>Geração até 2003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('Gráficos 7 e 8, Tabela 3'!$A$35,'Gráficos 7 e 8, Tabela 3'!$A$38,'Gráficos 7 e 8, Tabela 3'!$A$41,'Gráficos 7 e 8, Tabela 3'!$A$44)</c:f>
              <c:strCache>
                <c:ptCount val="4"/>
                <c:pt idx="0">
                  <c:v>Executivo</c:v>
                </c:pt>
                <c:pt idx="1">
                  <c:v>Legislativo</c:v>
                </c:pt>
                <c:pt idx="2">
                  <c:v>Judiciário</c:v>
                </c:pt>
                <c:pt idx="3">
                  <c:v>Ministério Público</c:v>
                </c:pt>
              </c:strCache>
            </c:strRef>
          </c:cat>
          <c:val>
            <c:numRef>
              <c:f>('Gráficos 7 e 8, Tabela 3'!$C$35,'Gráficos 7 e 8, Tabela 3'!$C$38,'Gráficos 7 e 8, Tabela 3'!$C$41,'Gráficos 7 e 8, Tabela 3'!$C$44)</c:f>
              <c:numCache>
                <c:formatCode>#,##0</c:formatCode>
                <c:ptCount val="4"/>
                <c:pt idx="0">
                  <c:v>10275.573965806498</c:v>
                </c:pt>
                <c:pt idx="1">
                  <c:v>29137.207359072312</c:v>
                </c:pt>
                <c:pt idx="2">
                  <c:v>16131.84456436931</c:v>
                </c:pt>
                <c:pt idx="3">
                  <c:v>18904.288846012925</c:v>
                </c:pt>
              </c:numCache>
            </c:numRef>
          </c:val>
        </c:ser>
        <c:ser>
          <c:idx val="4"/>
          <c:order val="1"/>
          <c:tx>
            <c:strRef>
              <c:f>'Gráficos 7 e 8, Tabela 3'!$D$33</c:f>
              <c:strCache>
                <c:ptCount val="1"/>
                <c:pt idx="0">
                  <c:v>Geração entre 2003 e 2013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('Gráficos 7 e 8, Tabela 3'!$A$35,'Gráficos 7 e 8, Tabela 3'!$A$38,'Gráficos 7 e 8, Tabela 3'!$A$41,'Gráficos 7 e 8, Tabela 3'!$A$44)</c:f>
              <c:strCache>
                <c:ptCount val="4"/>
                <c:pt idx="0">
                  <c:v>Executivo</c:v>
                </c:pt>
                <c:pt idx="1">
                  <c:v>Legislativo</c:v>
                </c:pt>
                <c:pt idx="2">
                  <c:v>Judiciário</c:v>
                </c:pt>
                <c:pt idx="3">
                  <c:v>Ministério Público</c:v>
                </c:pt>
              </c:strCache>
            </c:strRef>
          </c:cat>
          <c:val>
            <c:numRef>
              <c:f>('Gráficos 7 e 8, Tabela 3'!$D$35,'Gráficos 7 e 8, Tabela 3'!$D$38,'Gráficos 7 e 8, Tabela 3'!$D$41,'Gráficos 7 e 8, Tabela 3'!$D$44)</c:f>
              <c:numCache>
                <c:formatCode>#,##0</c:formatCode>
                <c:ptCount val="4"/>
                <c:pt idx="0">
                  <c:v>10584.647067695872</c:v>
                </c:pt>
                <c:pt idx="1">
                  <c:v>20310.590888443305</c:v>
                </c:pt>
                <c:pt idx="2">
                  <c:v>13560.726358509231</c:v>
                </c:pt>
                <c:pt idx="3">
                  <c:v>14826.428174635275</c:v>
                </c:pt>
              </c:numCache>
            </c:numRef>
          </c:val>
        </c:ser>
        <c:ser>
          <c:idx val="7"/>
          <c:order val="2"/>
          <c:tx>
            <c:strRef>
              <c:f>'Gráficos 7 e 8, Tabela 3'!$E$33</c:f>
              <c:strCache>
                <c:ptCount val="1"/>
                <c:pt idx="0">
                  <c:v>Geração pós-2013</c:v>
                </c:pt>
              </c:strCache>
            </c:strRef>
          </c:tx>
          <c:spPr>
            <a:solidFill>
              <a:srgbClr val="00ADF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('Gráficos 7 e 8, Tabela 3'!$A$35,'Gráficos 7 e 8, Tabela 3'!$A$38,'Gráficos 7 e 8, Tabela 3'!$A$41,'Gráficos 7 e 8, Tabela 3'!$A$44)</c:f>
              <c:strCache>
                <c:ptCount val="4"/>
                <c:pt idx="0">
                  <c:v>Executivo</c:v>
                </c:pt>
                <c:pt idx="1">
                  <c:v>Legislativo</c:v>
                </c:pt>
                <c:pt idx="2">
                  <c:v>Judiciário</c:v>
                </c:pt>
                <c:pt idx="3">
                  <c:v>Ministério Público</c:v>
                </c:pt>
              </c:strCache>
            </c:strRef>
          </c:cat>
          <c:val>
            <c:numRef>
              <c:f>('Gráficos 7 e 8, Tabela 3'!$E$35,'Gráficos 7 e 8, Tabela 3'!$E$38,'Gráficos 7 e 8, Tabela 3'!$E$41,'Gráficos 7 e 8, Tabela 3'!$E$44)</c:f>
              <c:numCache>
                <c:formatCode>#,##0.00</c:formatCode>
                <c:ptCount val="4"/>
                <c:pt idx="0">
                  <c:v>7554.3865537470629</c:v>
                </c:pt>
                <c:pt idx="1">
                  <c:v>12090.286384222352</c:v>
                </c:pt>
                <c:pt idx="2">
                  <c:v>10625.956060199476</c:v>
                </c:pt>
                <c:pt idx="3">
                  <c:v>10307.436991567032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3688992"/>
        <c:axId val="473689552"/>
        <c:extLst/>
      </c:barChart>
      <c:catAx>
        <c:axId val="47368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3689552"/>
        <c:crosses val="autoZero"/>
        <c:auto val="1"/>
        <c:lblAlgn val="ctr"/>
        <c:lblOffset val="100"/>
        <c:noMultiLvlLbl val="0"/>
      </c:catAx>
      <c:valAx>
        <c:axId val="4736895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473688992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956138815981333E-2"/>
          <c:y val="0.85856428607718294"/>
          <c:w val="0.94527282022589421"/>
          <c:h val="7.01335175546441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800">
          <a:solidFill>
            <a:srgbClr val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200" b="1" cap="all" baseline="0">
                <a:solidFill>
                  <a:srgbClr val="000000"/>
                </a:solidFill>
                <a:latin typeface="+mn-lt"/>
              </a:defRPr>
            </a:pPr>
            <a:r>
              <a:rPr lang="en-US" sz="1200" b="1" cap="all" baseline="0">
                <a:solidFill>
                  <a:srgbClr val="000000"/>
                </a:solidFill>
                <a:latin typeface="+mn-lt"/>
              </a:rPr>
              <a:t>Gráfico 9. Data prevista de aposentadoria por geração de servidores públicos federais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269088167833732E-2"/>
          <c:y val="8.7825639342830844E-2"/>
          <c:w val="0.93136583338887635"/>
          <c:h val="0.77780156342093565"/>
        </c:manualLayout>
      </c:layout>
      <c:areaChart>
        <c:grouping val="percentStacked"/>
        <c:varyColors val="0"/>
        <c:ser>
          <c:idx val="0"/>
          <c:order val="0"/>
          <c:tx>
            <c:strRef>
              <c:f>'Gráfico 9'!$B$3</c:f>
              <c:strCache>
                <c:ptCount val="1"/>
                <c:pt idx="0">
                  <c:v>De 2003 a 2013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9'!$A$4:$A$45</c:f>
              <c:numCache>
                <c:formatCode>General</c:formatCode>
                <c:ptCount val="4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</c:numCache>
            </c:numRef>
          </c:cat>
          <c:val>
            <c:numRef>
              <c:f>'Gráfico 9'!$B$4:$B$45</c:f>
              <c:numCache>
                <c:formatCode>General</c:formatCode>
                <c:ptCount val="42"/>
                <c:pt idx="0">
                  <c:v>2999</c:v>
                </c:pt>
                <c:pt idx="1">
                  <c:v>4086</c:v>
                </c:pt>
                <c:pt idx="2">
                  <c:v>2237</c:v>
                </c:pt>
                <c:pt idx="3">
                  <c:v>2291</c:v>
                </c:pt>
                <c:pt idx="4">
                  <c:v>1879</c:v>
                </c:pt>
                <c:pt idx="5">
                  <c:v>2115</c:v>
                </c:pt>
                <c:pt idx="6">
                  <c:v>2300</c:v>
                </c:pt>
                <c:pt idx="7">
                  <c:v>2590</c:v>
                </c:pt>
                <c:pt idx="8">
                  <c:v>2842</c:v>
                </c:pt>
                <c:pt idx="9">
                  <c:v>3079</c:v>
                </c:pt>
                <c:pt idx="10">
                  <c:v>3591</c:v>
                </c:pt>
                <c:pt idx="11">
                  <c:v>4028</c:v>
                </c:pt>
                <c:pt idx="12">
                  <c:v>4426</c:v>
                </c:pt>
                <c:pt idx="13">
                  <c:v>5067</c:v>
                </c:pt>
                <c:pt idx="14">
                  <c:v>5318</c:v>
                </c:pt>
                <c:pt idx="15">
                  <c:v>7457</c:v>
                </c:pt>
                <c:pt idx="16">
                  <c:v>7840</c:v>
                </c:pt>
                <c:pt idx="17">
                  <c:v>10590</c:v>
                </c:pt>
                <c:pt idx="18">
                  <c:v>9530</c:v>
                </c:pt>
                <c:pt idx="19">
                  <c:v>9766</c:v>
                </c:pt>
                <c:pt idx="20">
                  <c:v>12382</c:v>
                </c:pt>
                <c:pt idx="21">
                  <c:v>13145</c:v>
                </c:pt>
                <c:pt idx="22">
                  <c:v>12090</c:v>
                </c:pt>
                <c:pt idx="23">
                  <c:v>9427</c:v>
                </c:pt>
                <c:pt idx="24">
                  <c:v>7589</c:v>
                </c:pt>
                <c:pt idx="25">
                  <c:v>6972</c:v>
                </c:pt>
                <c:pt idx="26">
                  <c:v>7223</c:v>
                </c:pt>
                <c:pt idx="27">
                  <c:v>4629</c:v>
                </c:pt>
                <c:pt idx="28">
                  <c:v>4214</c:v>
                </c:pt>
                <c:pt idx="29">
                  <c:v>1793</c:v>
                </c:pt>
                <c:pt idx="30">
                  <c:v>848</c:v>
                </c:pt>
                <c:pt idx="31">
                  <c:v>500</c:v>
                </c:pt>
                <c:pt idx="32">
                  <c:v>278</c:v>
                </c:pt>
                <c:pt idx="33">
                  <c:v>111</c:v>
                </c:pt>
                <c:pt idx="34">
                  <c:v>52</c:v>
                </c:pt>
                <c:pt idx="35">
                  <c:v>18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</c:ser>
        <c:ser>
          <c:idx val="1"/>
          <c:order val="1"/>
          <c:tx>
            <c:strRef>
              <c:f>'Gráfico 9'!$C$3</c:f>
              <c:strCache>
                <c:ptCount val="1"/>
                <c:pt idx="0">
                  <c:v>A partir de 2013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0.2435327521389804"/>
                  <c:y val="0.1188493842115889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9'!$A$4:$A$45</c:f>
              <c:numCache>
                <c:formatCode>General</c:formatCode>
                <c:ptCount val="4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</c:numCache>
            </c:numRef>
          </c:cat>
          <c:val>
            <c:numRef>
              <c:f>'Gráfico 9'!$C$4:$C$45</c:f>
              <c:numCache>
                <c:formatCode>General</c:formatCode>
                <c:ptCount val="42"/>
                <c:pt idx="0">
                  <c:v>13</c:v>
                </c:pt>
                <c:pt idx="1">
                  <c:v>3</c:v>
                </c:pt>
                <c:pt idx="2">
                  <c:v>26</c:v>
                </c:pt>
                <c:pt idx="3">
                  <c:v>33</c:v>
                </c:pt>
                <c:pt idx="4">
                  <c:v>861</c:v>
                </c:pt>
                <c:pt idx="5">
                  <c:v>3174</c:v>
                </c:pt>
                <c:pt idx="6">
                  <c:v>1254</c:v>
                </c:pt>
                <c:pt idx="7">
                  <c:v>1350</c:v>
                </c:pt>
                <c:pt idx="8">
                  <c:v>1365</c:v>
                </c:pt>
                <c:pt idx="9">
                  <c:v>1329</c:v>
                </c:pt>
                <c:pt idx="10">
                  <c:v>1155</c:v>
                </c:pt>
                <c:pt idx="11">
                  <c:v>1350</c:v>
                </c:pt>
                <c:pt idx="12">
                  <c:v>1534</c:v>
                </c:pt>
                <c:pt idx="13">
                  <c:v>1623</c:v>
                </c:pt>
                <c:pt idx="14">
                  <c:v>2030</c:v>
                </c:pt>
                <c:pt idx="15">
                  <c:v>2023</c:v>
                </c:pt>
                <c:pt idx="16">
                  <c:v>2356</c:v>
                </c:pt>
                <c:pt idx="17">
                  <c:v>2884</c:v>
                </c:pt>
                <c:pt idx="18">
                  <c:v>3246</c:v>
                </c:pt>
                <c:pt idx="19">
                  <c:v>4203</c:v>
                </c:pt>
                <c:pt idx="20">
                  <c:v>3914</c:v>
                </c:pt>
                <c:pt idx="21">
                  <c:v>4245</c:v>
                </c:pt>
                <c:pt idx="22">
                  <c:v>4892</c:v>
                </c:pt>
                <c:pt idx="23">
                  <c:v>5168</c:v>
                </c:pt>
                <c:pt idx="24">
                  <c:v>8202</c:v>
                </c:pt>
                <c:pt idx="25">
                  <c:v>8897</c:v>
                </c:pt>
                <c:pt idx="26">
                  <c:v>7449</c:v>
                </c:pt>
                <c:pt idx="27">
                  <c:v>7215</c:v>
                </c:pt>
                <c:pt idx="28">
                  <c:v>6955</c:v>
                </c:pt>
                <c:pt idx="29">
                  <c:v>8550</c:v>
                </c:pt>
                <c:pt idx="30">
                  <c:v>7556</c:v>
                </c:pt>
                <c:pt idx="31">
                  <c:v>5302</c:v>
                </c:pt>
                <c:pt idx="32">
                  <c:v>5068</c:v>
                </c:pt>
                <c:pt idx="33">
                  <c:v>3989</c:v>
                </c:pt>
                <c:pt idx="34">
                  <c:v>2815</c:v>
                </c:pt>
                <c:pt idx="35">
                  <c:v>750</c:v>
                </c:pt>
                <c:pt idx="36">
                  <c:v>456</c:v>
                </c:pt>
                <c:pt idx="37">
                  <c:v>258</c:v>
                </c:pt>
                <c:pt idx="38">
                  <c:v>107</c:v>
                </c:pt>
                <c:pt idx="39">
                  <c:v>48</c:v>
                </c:pt>
                <c:pt idx="40">
                  <c:v>13</c:v>
                </c:pt>
                <c:pt idx="41">
                  <c:v>2</c:v>
                </c:pt>
              </c:numCache>
            </c:numRef>
          </c:val>
        </c:ser>
        <c:ser>
          <c:idx val="2"/>
          <c:order val="2"/>
          <c:tx>
            <c:strRef>
              <c:f>'Gráfico 9'!$D$3</c:f>
              <c:strCache>
                <c:ptCount val="1"/>
                <c:pt idx="0">
                  <c:v>De 1998 a 2003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-8.1971310674051778E-2"/>
                  <c:y val="4.102564102564102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400" b="1"/>
                </a:pPr>
                <a:endParaRPr lang="pt-B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9'!$A$4:$A$45</c:f>
              <c:numCache>
                <c:formatCode>General</c:formatCode>
                <c:ptCount val="4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</c:numCache>
            </c:numRef>
          </c:cat>
          <c:val>
            <c:numRef>
              <c:f>'Gráfico 9'!$D$4:$D$45</c:f>
              <c:numCache>
                <c:formatCode>General</c:formatCode>
                <c:ptCount val="42"/>
                <c:pt idx="0">
                  <c:v>1169</c:v>
                </c:pt>
                <c:pt idx="1">
                  <c:v>1275</c:v>
                </c:pt>
                <c:pt idx="2">
                  <c:v>525</c:v>
                </c:pt>
                <c:pt idx="3">
                  <c:v>527</c:v>
                </c:pt>
                <c:pt idx="4">
                  <c:v>627</c:v>
                </c:pt>
                <c:pt idx="5">
                  <c:v>628</c:v>
                </c:pt>
                <c:pt idx="6">
                  <c:v>715</c:v>
                </c:pt>
                <c:pt idx="7">
                  <c:v>766</c:v>
                </c:pt>
                <c:pt idx="8">
                  <c:v>828</c:v>
                </c:pt>
                <c:pt idx="9">
                  <c:v>928</c:v>
                </c:pt>
                <c:pt idx="10">
                  <c:v>1058</c:v>
                </c:pt>
                <c:pt idx="11">
                  <c:v>1119</c:v>
                </c:pt>
                <c:pt idx="12">
                  <c:v>1191</c:v>
                </c:pt>
                <c:pt idx="13">
                  <c:v>1964</c:v>
                </c:pt>
                <c:pt idx="14">
                  <c:v>2493</c:v>
                </c:pt>
                <c:pt idx="15">
                  <c:v>1371</c:v>
                </c:pt>
                <c:pt idx="16">
                  <c:v>1172</c:v>
                </c:pt>
                <c:pt idx="17">
                  <c:v>1096</c:v>
                </c:pt>
                <c:pt idx="18">
                  <c:v>1810</c:v>
                </c:pt>
                <c:pt idx="19">
                  <c:v>1847</c:v>
                </c:pt>
                <c:pt idx="20">
                  <c:v>457</c:v>
                </c:pt>
                <c:pt idx="21">
                  <c:v>258</c:v>
                </c:pt>
                <c:pt idx="22">
                  <c:v>204</c:v>
                </c:pt>
                <c:pt idx="23">
                  <c:v>155</c:v>
                </c:pt>
                <c:pt idx="24">
                  <c:v>93</c:v>
                </c:pt>
                <c:pt idx="25">
                  <c:v>51</c:v>
                </c:pt>
                <c:pt idx="26">
                  <c:v>17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'Gráfico 9'!$E$3</c:f>
              <c:strCache>
                <c:ptCount val="1"/>
                <c:pt idx="0">
                  <c:v>Até 1998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-0.25486901612279622"/>
                  <c:y val="6.047385422975973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400" b="1"/>
                </a:pPr>
                <a:endParaRPr lang="pt-B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9'!$A$4:$A$45</c:f>
              <c:numCache>
                <c:formatCode>General</c:formatCode>
                <c:ptCount val="4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</c:numCache>
            </c:numRef>
          </c:cat>
          <c:val>
            <c:numRef>
              <c:f>'Gráfico 9'!$E$4:$E$45</c:f>
              <c:numCache>
                <c:formatCode>General</c:formatCode>
                <c:ptCount val="42"/>
                <c:pt idx="0">
                  <c:v>57421</c:v>
                </c:pt>
                <c:pt idx="1">
                  <c:v>63650</c:v>
                </c:pt>
                <c:pt idx="2">
                  <c:v>15457</c:v>
                </c:pt>
                <c:pt idx="3">
                  <c:v>11428</c:v>
                </c:pt>
                <c:pt idx="4">
                  <c:v>10683</c:v>
                </c:pt>
                <c:pt idx="5">
                  <c:v>9926</c:v>
                </c:pt>
                <c:pt idx="6">
                  <c:v>8557</c:v>
                </c:pt>
                <c:pt idx="7">
                  <c:v>6589</c:v>
                </c:pt>
                <c:pt idx="8">
                  <c:v>5738</c:v>
                </c:pt>
                <c:pt idx="9">
                  <c:v>4706</c:v>
                </c:pt>
                <c:pt idx="10">
                  <c:v>4453</c:v>
                </c:pt>
                <c:pt idx="11">
                  <c:v>3461</c:v>
                </c:pt>
                <c:pt idx="12">
                  <c:v>2716</c:v>
                </c:pt>
                <c:pt idx="13">
                  <c:v>2392</c:v>
                </c:pt>
                <c:pt idx="14">
                  <c:v>1705</c:v>
                </c:pt>
                <c:pt idx="15">
                  <c:v>907</c:v>
                </c:pt>
                <c:pt idx="16">
                  <c:v>578</c:v>
                </c:pt>
                <c:pt idx="17">
                  <c:v>363</c:v>
                </c:pt>
                <c:pt idx="18">
                  <c:v>228</c:v>
                </c:pt>
                <c:pt idx="19">
                  <c:v>247</c:v>
                </c:pt>
                <c:pt idx="20">
                  <c:v>433</c:v>
                </c:pt>
                <c:pt idx="21">
                  <c:v>277</c:v>
                </c:pt>
                <c:pt idx="22">
                  <c:v>186</c:v>
                </c:pt>
                <c:pt idx="23">
                  <c:v>150</c:v>
                </c:pt>
                <c:pt idx="24">
                  <c:v>155</c:v>
                </c:pt>
                <c:pt idx="25">
                  <c:v>144</c:v>
                </c:pt>
                <c:pt idx="26">
                  <c:v>137</c:v>
                </c:pt>
                <c:pt idx="27">
                  <c:v>77</c:v>
                </c:pt>
                <c:pt idx="28">
                  <c:v>46</c:v>
                </c:pt>
                <c:pt idx="29">
                  <c:v>30</c:v>
                </c:pt>
                <c:pt idx="30">
                  <c:v>24</c:v>
                </c:pt>
                <c:pt idx="31">
                  <c:v>12</c:v>
                </c:pt>
                <c:pt idx="32">
                  <c:v>7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694032"/>
        <c:axId val="473694592"/>
      </c:areaChart>
      <c:catAx>
        <c:axId val="47369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050"/>
            </a:pPr>
            <a:endParaRPr lang="pt-BR"/>
          </a:p>
        </c:txPr>
        <c:crossAx val="473694592"/>
        <c:crosses val="autoZero"/>
        <c:auto val="1"/>
        <c:lblAlgn val="ctr"/>
        <c:lblOffset val="100"/>
        <c:noMultiLvlLbl val="0"/>
      </c:catAx>
      <c:valAx>
        <c:axId val="47369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050"/>
            </a:pPr>
            <a:endParaRPr lang="pt-BR"/>
          </a:p>
        </c:txPr>
        <c:crossAx val="473694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800">
          <a:solidFill>
            <a:srgbClr val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 cap="all" baseline="0">
                <a:solidFill>
                  <a:srgbClr val="000000"/>
                </a:solidFill>
                <a:latin typeface="+mn-lt"/>
              </a:rPr>
              <a:t>GRÁFICO 10. DISTRIBUIÇÃO DOS APOSENTADOS POR SEXO E PODER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4105663981066433E-2"/>
          <c:y val="0.10258715245179642"/>
          <c:w val="0.94167747009395242"/>
          <c:h val="0.70557674861101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'Gráficos 10 e 11, Tabelas 4 e 5'!$A$44</c:f>
              <c:strCache>
                <c:ptCount val="1"/>
                <c:pt idx="0">
                  <c:v>Executivo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10 e 11, Tabelas 4 e 5'!$C$43:$E$43</c:f>
              <c:strCache>
                <c:ptCount val="3"/>
                <c:pt idx="0">
                  <c:v>Homens</c:v>
                </c:pt>
                <c:pt idx="1">
                  <c:v>Mulheres</c:v>
                </c:pt>
                <c:pt idx="2">
                  <c:v>Geral</c:v>
                </c:pt>
              </c:strCache>
            </c:strRef>
          </c:cat>
          <c:val>
            <c:numRef>
              <c:f>'Gráficos 10 e 11, Tabelas 4 e 5'!$C$44:$E$44</c:f>
              <c:numCache>
                <c:formatCode>#,##0</c:formatCode>
                <c:ptCount val="3"/>
                <c:pt idx="0">
                  <c:v>193713</c:v>
                </c:pt>
                <c:pt idx="1">
                  <c:v>214019</c:v>
                </c:pt>
                <c:pt idx="2">
                  <c:v>407732</c:v>
                </c:pt>
              </c:numCache>
            </c:numRef>
          </c:val>
        </c:ser>
        <c:ser>
          <c:idx val="1"/>
          <c:order val="1"/>
          <c:tx>
            <c:v>Legislativo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10 e 11, Tabelas 4 e 5'!$C$43:$E$43</c:f>
              <c:strCache>
                <c:ptCount val="3"/>
                <c:pt idx="0">
                  <c:v>Homens</c:v>
                </c:pt>
                <c:pt idx="1">
                  <c:v>Mulheres</c:v>
                </c:pt>
                <c:pt idx="2">
                  <c:v>Geral</c:v>
                </c:pt>
              </c:strCache>
            </c:strRef>
          </c:cat>
          <c:val>
            <c:numRef>
              <c:f>'Gráficos 10 e 11, Tabelas 4 e 5'!$C$47:$E$47</c:f>
              <c:numCache>
                <c:formatCode>#,##0</c:formatCode>
                <c:ptCount val="3"/>
                <c:pt idx="0">
                  <c:v>4530</c:v>
                </c:pt>
                <c:pt idx="1">
                  <c:v>4040</c:v>
                </c:pt>
                <c:pt idx="2">
                  <c:v>8570</c:v>
                </c:pt>
              </c:numCache>
            </c:numRef>
          </c:val>
        </c:ser>
        <c:ser>
          <c:idx val="5"/>
          <c:order val="2"/>
          <c:tx>
            <c:v>Judiciário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10 e 11, Tabelas 4 e 5'!$C$43:$E$43</c:f>
              <c:strCache>
                <c:ptCount val="3"/>
                <c:pt idx="0">
                  <c:v>Homens</c:v>
                </c:pt>
                <c:pt idx="1">
                  <c:v>Mulheres</c:v>
                </c:pt>
                <c:pt idx="2">
                  <c:v>Geral</c:v>
                </c:pt>
              </c:strCache>
            </c:strRef>
          </c:cat>
          <c:val>
            <c:numRef>
              <c:f>'Gráficos 10 e 11, Tabelas 4 e 5'!$C$50:$E$50</c:f>
              <c:numCache>
                <c:formatCode>#,##0</c:formatCode>
                <c:ptCount val="3"/>
                <c:pt idx="0">
                  <c:v>10001</c:v>
                </c:pt>
                <c:pt idx="1">
                  <c:v>18165</c:v>
                </c:pt>
                <c:pt idx="2">
                  <c:v>28166</c:v>
                </c:pt>
              </c:numCache>
            </c:numRef>
          </c:val>
        </c:ser>
        <c:ser>
          <c:idx val="9"/>
          <c:order val="3"/>
          <c:tx>
            <c:strRef>
              <c:f>'Gráficos 10 e 11, Tabelas 4 e 5'!$A$53</c:f>
              <c:strCache>
                <c:ptCount val="1"/>
                <c:pt idx="0">
                  <c:v>Ministério Público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10 e 11, Tabelas 4 e 5'!$C$43:$E$43</c:f>
              <c:strCache>
                <c:ptCount val="3"/>
                <c:pt idx="0">
                  <c:v>Homens</c:v>
                </c:pt>
                <c:pt idx="1">
                  <c:v>Mulheres</c:v>
                </c:pt>
                <c:pt idx="2">
                  <c:v>Geral</c:v>
                </c:pt>
              </c:strCache>
            </c:strRef>
          </c:cat>
          <c:val>
            <c:numRef>
              <c:f>'Gráficos 10 e 11, Tabelas 4 e 5'!$C$53:$E$53</c:f>
              <c:numCache>
                <c:formatCode>#,##0</c:formatCode>
                <c:ptCount val="3"/>
                <c:pt idx="0">
                  <c:v>958</c:v>
                </c:pt>
                <c:pt idx="1">
                  <c:v>1426</c:v>
                </c:pt>
                <c:pt idx="2">
                  <c:v>2384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3699072"/>
        <c:axId val="473699632"/>
      </c:barChart>
      <c:catAx>
        <c:axId val="4736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3699632"/>
        <c:crosses val="autoZero"/>
        <c:auto val="1"/>
        <c:lblAlgn val="ctr"/>
        <c:lblOffset val="100"/>
        <c:noMultiLvlLbl val="0"/>
      </c:catAx>
      <c:valAx>
        <c:axId val="47369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36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928816208741658"/>
          <c:y val="0.87805767548815583"/>
          <c:w val="0.48405538509823742"/>
          <c:h val="4.86772531893883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800">
          <a:solidFill>
            <a:srgbClr val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 cap="all" baseline="0">
                <a:solidFill>
                  <a:srgbClr val="000000"/>
                </a:solidFill>
                <a:latin typeface="+mn-lt"/>
              </a:rPr>
              <a:t>GRÁFICO 11. VALOR MÉDIO DA APOSENTADORIA POR SEXO E PODER (EM R$ MILHARES)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1029995359273851E-2"/>
          <c:y val="0.10223822022247218"/>
          <c:w val="0.97480106946125999"/>
          <c:h val="0.7065781777277838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'Gráficos 10 e 11, Tabelas 4 e 5'!$A$45</c:f>
              <c:strCache>
                <c:ptCount val="1"/>
                <c:pt idx="0">
                  <c:v>Executivo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10 e 11, Tabelas 4 e 5'!$C$43:$E$43</c:f>
              <c:strCache>
                <c:ptCount val="3"/>
                <c:pt idx="0">
                  <c:v>Homens</c:v>
                </c:pt>
                <c:pt idx="1">
                  <c:v>Mulheres</c:v>
                </c:pt>
                <c:pt idx="2">
                  <c:v>Geral</c:v>
                </c:pt>
              </c:strCache>
            </c:strRef>
          </c:cat>
          <c:val>
            <c:numRef>
              <c:f>'Gráficos 10 e 11, Tabelas 4 e 5'!$C$45:$E$45</c:f>
              <c:numCache>
                <c:formatCode>#,##0</c:formatCode>
                <c:ptCount val="3"/>
                <c:pt idx="0">
                  <c:v>9592.746025525772</c:v>
                </c:pt>
                <c:pt idx="1">
                  <c:v>8183.1211905560103</c:v>
                </c:pt>
                <c:pt idx="2" formatCode="#,##0.00">
                  <c:v>8852.8323136871295</c:v>
                </c:pt>
              </c:numCache>
            </c:numRef>
          </c:val>
        </c:ser>
        <c:ser>
          <c:idx val="3"/>
          <c:order val="1"/>
          <c:tx>
            <c:strRef>
              <c:f>'Gráficos 10 e 11, Tabelas 4 e 5'!$A$47</c:f>
              <c:strCache>
                <c:ptCount val="1"/>
                <c:pt idx="0">
                  <c:v>Poder Legislativo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10 e 11, Tabelas 4 e 5'!$C$43:$E$43</c:f>
              <c:strCache>
                <c:ptCount val="3"/>
                <c:pt idx="0">
                  <c:v>Homens</c:v>
                </c:pt>
                <c:pt idx="1">
                  <c:v>Mulheres</c:v>
                </c:pt>
                <c:pt idx="2">
                  <c:v>Geral</c:v>
                </c:pt>
              </c:strCache>
            </c:strRef>
          </c:cat>
          <c:val>
            <c:numRef>
              <c:f>'Gráficos 10 e 11, Tabelas 4 e 5'!$C$48:$E$48</c:f>
              <c:numCache>
                <c:formatCode>#,##0</c:formatCode>
                <c:ptCount val="3"/>
                <c:pt idx="0">
                  <c:v>29554.059572664948</c:v>
                </c:pt>
                <c:pt idx="1">
                  <c:v>28793.242643915153</c:v>
                </c:pt>
                <c:pt idx="2" formatCode="#,##0.00">
                  <c:v>29195.401417221638</c:v>
                </c:pt>
              </c:numCache>
            </c:numRef>
          </c:val>
        </c:ser>
        <c:ser>
          <c:idx val="7"/>
          <c:order val="2"/>
          <c:tx>
            <c:strRef>
              <c:f>'Gráficos 10 e 11, Tabelas 4 e 5'!$A$51</c:f>
              <c:strCache>
                <c:ptCount val="1"/>
                <c:pt idx="0">
                  <c:v>Poder Judiciário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10 e 11, Tabelas 4 e 5'!$C$43:$E$43</c:f>
              <c:strCache>
                <c:ptCount val="3"/>
                <c:pt idx="0">
                  <c:v>Homens</c:v>
                </c:pt>
                <c:pt idx="1">
                  <c:v>Mulheres</c:v>
                </c:pt>
                <c:pt idx="2">
                  <c:v>Geral</c:v>
                </c:pt>
              </c:strCache>
            </c:strRef>
          </c:cat>
          <c:val>
            <c:numRef>
              <c:f>'Gráficos 10 e 11, Tabelas 4 e 5'!$C$51:$E$51</c:f>
              <c:numCache>
                <c:formatCode>#,##0</c:formatCode>
                <c:ptCount val="3"/>
                <c:pt idx="0">
                  <c:v>18863.152067508123</c:v>
                </c:pt>
                <c:pt idx="1">
                  <c:v>19105.042200806616</c:v>
                </c:pt>
                <c:pt idx="2" formatCode="#,##0.00">
                  <c:v>19019.153426287045</c:v>
                </c:pt>
              </c:numCache>
            </c:numRef>
          </c:val>
        </c:ser>
        <c:ser>
          <c:idx val="10"/>
          <c:order val="3"/>
          <c:tx>
            <c:strRef>
              <c:f>'Gráficos 10 e 11, Tabelas 4 e 5'!$A$54</c:f>
              <c:strCache>
                <c:ptCount val="1"/>
                <c:pt idx="0">
                  <c:v>Ministério Público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10 e 11, Tabelas 4 e 5'!$C$43:$E$43</c:f>
              <c:strCache>
                <c:ptCount val="3"/>
                <c:pt idx="0">
                  <c:v>Homens</c:v>
                </c:pt>
                <c:pt idx="1">
                  <c:v>Mulheres</c:v>
                </c:pt>
                <c:pt idx="2">
                  <c:v>Geral</c:v>
                </c:pt>
              </c:strCache>
            </c:strRef>
          </c:cat>
          <c:val>
            <c:numRef>
              <c:f>'Gráficos 10 e 11, Tabelas 4 e 5'!$C$54:$E$54</c:f>
              <c:numCache>
                <c:formatCode>#,##0</c:formatCode>
                <c:ptCount val="3"/>
                <c:pt idx="0">
                  <c:v>19994.131258512472</c:v>
                </c:pt>
                <c:pt idx="1">
                  <c:v>17134.588989740634</c:v>
                </c:pt>
                <c:pt idx="2" formatCode="#,##0.00">
                  <c:v>18283.683575933344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3704112"/>
        <c:axId val="473704672"/>
        <c:extLst/>
      </c:barChart>
      <c:catAx>
        <c:axId val="47370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3704672"/>
        <c:crosses val="autoZero"/>
        <c:auto val="1"/>
        <c:lblAlgn val="ctr"/>
        <c:lblOffset val="100"/>
        <c:noMultiLvlLbl val="0"/>
      </c:catAx>
      <c:valAx>
        <c:axId val="473704672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crossAx val="473704112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623490512006547"/>
          <c:y val="0.88164696596696313"/>
          <c:w val="0.67100205792480117"/>
          <c:h val="4.8511686039245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800">
          <a:solidFill>
            <a:srgbClr val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 cap="all" baseline="0">
                <a:solidFill>
                  <a:srgbClr val="000000"/>
                </a:solidFill>
                <a:latin typeface="+mn-lt"/>
              </a:rPr>
              <a:t>Gráfico 12. Quantidade e participação de pensionistas por sexo e Poder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1738275229190516E-2"/>
          <c:y val="0.13198812810774344"/>
          <c:w val="0.91836122442351231"/>
          <c:h val="0.59614952150121181"/>
        </c:manualLayout>
      </c:layout>
      <c:barChart>
        <c:barDir val="col"/>
        <c:grouping val="percentStacked"/>
        <c:varyColors val="0"/>
        <c:ser>
          <c:idx val="3"/>
          <c:order val="1"/>
          <c:tx>
            <c:strRef>
              <c:f>'Gráficos 12 e 13, Tabelas 6 e 7'!$C$30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'Gráficos 12 e 13, Tabelas 6 e 7'!$A$31:$A$42</c15:sqref>
                  </c15:fullRef>
                </c:ext>
              </c:extLst>
              <c:f>('Gráficos 12 e 13, Tabelas 6 e 7'!$A$31,'Gráficos 12 e 13, Tabelas 6 e 7'!$A$34,'Gráficos 12 e 13, Tabelas 6 e 7'!$A$37,'Gráficos 12 e 13, Tabelas 6 e 7'!$A$40)</c:f>
              <c:strCache>
                <c:ptCount val="4"/>
                <c:pt idx="0">
                  <c:v>Executivo</c:v>
                </c:pt>
                <c:pt idx="1">
                  <c:v>Legislativo</c:v>
                </c:pt>
                <c:pt idx="2">
                  <c:v>Judiciário</c:v>
                </c:pt>
                <c:pt idx="3">
                  <c:v>Ministério Público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'Gráficos 12 e 13, Tabelas 6 e 7'!$C$31:$C$42</c15:sqref>
                  </c15:fullRef>
                </c:ext>
              </c:extLst>
              <c:f>('Gráficos 12 e 13, Tabelas 6 e 7'!$C$31,'Gráficos 12 e 13, Tabelas 6 e 7'!$C$34,'Gráficos 12 e 13, Tabelas 6 e 7'!$C$37,'Gráficos 12 e 13, Tabelas 6 e 7'!$C$40)</c:f>
              <c:numCache>
                <c:formatCode>#,##0</c:formatCode>
                <c:ptCount val="4"/>
                <c:pt idx="0">
                  <c:v>26658</c:v>
                </c:pt>
                <c:pt idx="1">
                  <c:v>442</c:v>
                </c:pt>
                <c:pt idx="2">
                  <c:v>1304</c:v>
                </c:pt>
                <c:pt idx="3">
                  <c:v>153</c:v>
                </c:pt>
              </c:numCache>
            </c:numRef>
          </c:val>
        </c:ser>
        <c:ser>
          <c:idx val="6"/>
          <c:order val="2"/>
          <c:tx>
            <c:strRef>
              <c:f>'Gráficos 12 e 13, Tabelas 6 e 7'!$D$30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'Gráficos 12 e 13, Tabelas 6 e 7'!$A$31:$A$42</c15:sqref>
                  </c15:fullRef>
                </c:ext>
              </c:extLst>
              <c:f>('Gráficos 12 e 13, Tabelas 6 e 7'!$A$31,'Gráficos 12 e 13, Tabelas 6 e 7'!$A$34,'Gráficos 12 e 13, Tabelas 6 e 7'!$A$37,'Gráficos 12 e 13, Tabelas 6 e 7'!$A$40)</c:f>
              <c:strCache>
                <c:ptCount val="4"/>
                <c:pt idx="0">
                  <c:v>Executivo</c:v>
                </c:pt>
                <c:pt idx="1">
                  <c:v>Legislativo</c:v>
                </c:pt>
                <c:pt idx="2">
                  <c:v>Judiciário</c:v>
                </c:pt>
                <c:pt idx="3">
                  <c:v>Ministério Público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'Gráficos 12 e 13, Tabelas 6 e 7'!$D$31:$D$42</c15:sqref>
                  </c15:fullRef>
                </c:ext>
              </c:extLst>
              <c:f>('Gráficos 12 e 13, Tabelas 6 e 7'!$D$31,'Gráficos 12 e 13, Tabelas 6 e 7'!$D$34,'Gráficos 12 e 13, Tabelas 6 e 7'!$D$37,'Gráficos 12 e 13, Tabelas 6 e 7'!$D$40)</c:f>
              <c:numCache>
                <c:formatCode>#,##0</c:formatCode>
                <c:ptCount val="4"/>
                <c:pt idx="0">
                  <c:v>255586</c:v>
                </c:pt>
                <c:pt idx="1">
                  <c:v>3012</c:v>
                </c:pt>
                <c:pt idx="2">
                  <c:v>6229</c:v>
                </c:pt>
                <c:pt idx="3">
                  <c:v>761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3709152"/>
        <c:axId val="4798818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'Gráficos 12 e 13, Tabelas 6 e 7'!$B$30</c15:sqref>
                        </c15:formulaRef>
                      </c:ext>
                    </c:extLst>
                    <c:strCache>
                      <c:ptCount val="1"/>
                      <c:pt idx="0">
                        <c:v>Descrição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'Gráficos 12 e 13, Tabelas 6 e 7'!$A$31:$A$42</c15:sqref>
                        </c15:fullRef>
                        <c15:formulaRef>
                          <c15:sqref>('Gráficos 12 e 13, Tabelas 6 e 7'!$A$31,'Gráficos 12 e 13, Tabelas 6 e 7'!$A$34,'Gráficos 12 e 13, Tabelas 6 e 7'!$A$37,'Gráficos 12 e 13, Tabelas 6 e 7'!$A$40)</c15:sqref>
                        </c15:formulaRef>
                      </c:ext>
                    </c:extLst>
                    <c:strCache>
                      <c:ptCount val="4"/>
                      <c:pt idx="0">
                        <c:v>Executivo</c:v>
                      </c:pt>
                      <c:pt idx="1">
                        <c:v>Legislativo</c:v>
                      </c:pt>
                      <c:pt idx="2">
                        <c:v>Judiciário</c:v>
                      </c:pt>
                      <c:pt idx="3">
                        <c:v>Ministério Público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'Gráficos 12 e 13, Tabelas 6 e 7'!$B$31:$B$42</c15:sqref>
                        </c15:fullRef>
                        <c15:formulaRef>
                          <c15:sqref>('Gráficos 12 e 13, Tabelas 6 e 7'!$B$31,'Gráficos 12 e 13, Tabelas 6 e 7'!$B$34,'Gráficos 12 e 13, Tabelas 6 e 7'!$B$37,'Gráficos 12 e 13, Tabelas 6 e 7'!$B$40)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12 e 13, Tabelas 6 e 7'!$E$30</c15:sqref>
                        </c15:formulaRef>
                      </c:ext>
                    </c:extLst>
                    <c:strCache>
                      <c:ptCount val="1"/>
                      <c:pt idx="0">
                        <c:v>Geral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'Gráficos 12 e 13, Tabelas 6 e 7'!$A$31:$A$42</c15:sqref>
                        </c15:fullRef>
                        <c15:formulaRef>
                          <c15:sqref>('Gráficos 12 e 13, Tabelas 6 e 7'!$A$31,'Gráficos 12 e 13, Tabelas 6 e 7'!$A$34,'Gráficos 12 e 13, Tabelas 6 e 7'!$A$37,'Gráficos 12 e 13, Tabelas 6 e 7'!$A$40)</c15:sqref>
                        </c15:formulaRef>
                      </c:ext>
                    </c:extLst>
                    <c:strCache>
                      <c:ptCount val="4"/>
                      <c:pt idx="0">
                        <c:v>Executivo</c:v>
                      </c:pt>
                      <c:pt idx="1">
                        <c:v>Legislativo</c:v>
                      </c:pt>
                      <c:pt idx="2">
                        <c:v>Judiciário</c:v>
                      </c:pt>
                      <c:pt idx="3">
                        <c:v>Ministério Público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'Gráficos 12 e 13, Tabelas 6 e 7'!$E$31:$E$42</c15:sqref>
                        </c15:fullRef>
                        <c15:formulaRef>
                          <c15:sqref>('Gráficos 12 e 13, Tabelas 6 e 7'!$E$31,'Gráficos 12 e 13, Tabelas 6 e 7'!$E$34,'Gráficos 12 e 13, Tabelas 6 e 7'!$E$37,'Gráficos 12 e 13, Tabelas 6 e 7'!$E$40)</c15:sqref>
                        </c15:formulaRef>
                      </c:ext>
                    </c:extLst>
                    <c:numCache>
                      <c:formatCode>#,##0.00</c:formatCode>
                      <c:ptCount val="4"/>
                      <c:pt idx="0" formatCode="#,##0">
                        <c:v>282244</c:v>
                      </c:pt>
                      <c:pt idx="1" formatCode="#,##0">
                        <c:v>3454</c:v>
                      </c:pt>
                      <c:pt idx="2" formatCode="#,##0">
                        <c:v>7533</c:v>
                      </c:pt>
                      <c:pt idx="3" formatCode="#,##0">
                        <c:v>914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7370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9881888"/>
        <c:crosses val="autoZero"/>
        <c:auto val="1"/>
        <c:lblAlgn val="ctr"/>
        <c:lblOffset val="100"/>
        <c:noMultiLvlLbl val="0"/>
      </c:catAx>
      <c:valAx>
        <c:axId val="47988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370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97534577479354"/>
          <c:y val="0.83250199895055099"/>
          <c:w val="0.46503181515925252"/>
          <c:h val="4.8511686039245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800">
          <a:solidFill>
            <a:srgbClr val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 cap="all" baseline="0">
                <a:solidFill>
                  <a:srgbClr val="000000"/>
                </a:solidFill>
                <a:latin typeface="+mn-lt"/>
              </a:rPr>
              <a:t>Gráfico 13. Valor médio da pensão por sexo e Poder (em R$ milhares)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6900494676771297E-2"/>
          <c:y val="0.20847287957903995"/>
          <c:w val="0.96343909424190599"/>
          <c:h val="0.517929082646413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'Gráficos 12 e 13, Tabelas 6 e 7'!$A$32</c:f>
              <c:strCache>
                <c:ptCount val="1"/>
                <c:pt idx="0">
                  <c:v>Executivo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12 e 13, Tabelas 6 e 7'!$C$30:$E$30</c:f>
              <c:strCache>
                <c:ptCount val="3"/>
                <c:pt idx="0">
                  <c:v>Homens</c:v>
                </c:pt>
                <c:pt idx="1">
                  <c:v>Mulheres</c:v>
                </c:pt>
                <c:pt idx="2">
                  <c:v>Geral</c:v>
                </c:pt>
              </c:strCache>
            </c:strRef>
          </c:cat>
          <c:val>
            <c:numRef>
              <c:f>'Gráficos 12 e 13, Tabelas 6 e 7'!$C$32:$E$32</c:f>
              <c:numCache>
                <c:formatCode>#,##0</c:formatCode>
                <c:ptCount val="3"/>
                <c:pt idx="0">
                  <c:v>5345.6</c:v>
                </c:pt>
                <c:pt idx="1">
                  <c:v>5366.85</c:v>
                </c:pt>
                <c:pt idx="2" formatCode="#,##0.00">
                  <c:v>5364.84</c:v>
                </c:pt>
              </c:numCache>
            </c:numRef>
          </c:val>
        </c:ser>
        <c:ser>
          <c:idx val="3"/>
          <c:order val="1"/>
          <c:tx>
            <c:strRef>
              <c:f>'Gráficos 12 e 13, Tabelas 6 e 7'!$A$34</c:f>
              <c:strCache>
                <c:ptCount val="1"/>
                <c:pt idx="0">
                  <c:v>Legislativo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12 e 13, Tabelas 6 e 7'!$C$30:$E$30</c:f>
              <c:strCache>
                <c:ptCount val="3"/>
                <c:pt idx="0">
                  <c:v>Homens</c:v>
                </c:pt>
                <c:pt idx="1">
                  <c:v>Mulheres</c:v>
                </c:pt>
                <c:pt idx="2">
                  <c:v>Geral</c:v>
                </c:pt>
              </c:strCache>
            </c:strRef>
          </c:cat>
          <c:val>
            <c:numRef>
              <c:f>'Gráficos 12 e 13, Tabelas 6 e 7'!$C$35:$E$35</c:f>
              <c:numCache>
                <c:formatCode>#,##0</c:formatCode>
                <c:ptCount val="3"/>
                <c:pt idx="0">
                  <c:v>15101.82</c:v>
                </c:pt>
                <c:pt idx="1">
                  <c:v>15219.99</c:v>
                </c:pt>
                <c:pt idx="2" formatCode="#,##0.00">
                  <c:v>15204.87</c:v>
                </c:pt>
              </c:numCache>
            </c:numRef>
          </c:val>
        </c:ser>
        <c:ser>
          <c:idx val="7"/>
          <c:order val="2"/>
          <c:tx>
            <c:strRef>
              <c:f>'Gráficos 12 e 13, Tabelas 6 e 7'!$A$38</c:f>
              <c:strCache>
                <c:ptCount val="1"/>
                <c:pt idx="0">
                  <c:v>Judiciário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12 e 13, Tabelas 6 e 7'!$C$30:$E$30</c:f>
              <c:strCache>
                <c:ptCount val="3"/>
                <c:pt idx="0">
                  <c:v>Homens</c:v>
                </c:pt>
                <c:pt idx="1">
                  <c:v>Mulheres</c:v>
                </c:pt>
                <c:pt idx="2">
                  <c:v>Geral</c:v>
                </c:pt>
              </c:strCache>
            </c:strRef>
          </c:cat>
          <c:val>
            <c:numRef>
              <c:f>'Gráficos 12 e 13, Tabelas 6 e 7'!$C$38:$E$38</c:f>
              <c:numCache>
                <c:formatCode>#,##0</c:formatCode>
                <c:ptCount val="3"/>
                <c:pt idx="0">
                  <c:v>10935.49</c:v>
                </c:pt>
                <c:pt idx="1">
                  <c:v>12391.67</c:v>
                </c:pt>
                <c:pt idx="2" formatCode="#,##0.00">
                  <c:v>12139.6</c:v>
                </c:pt>
              </c:numCache>
            </c:numRef>
          </c:val>
        </c:ser>
        <c:ser>
          <c:idx val="10"/>
          <c:order val="3"/>
          <c:tx>
            <c:strRef>
              <c:f>'Gráficos 12 e 13, Tabelas 6 e 7'!$A$41</c:f>
              <c:strCache>
                <c:ptCount val="1"/>
                <c:pt idx="0">
                  <c:v>Ministério Público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12 e 13, Tabelas 6 e 7'!$C$30:$E$30</c:f>
              <c:strCache>
                <c:ptCount val="3"/>
                <c:pt idx="0">
                  <c:v>Homens</c:v>
                </c:pt>
                <c:pt idx="1">
                  <c:v>Mulheres</c:v>
                </c:pt>
                <c:pt idx="2">
                  <c:v>Geral</c:v>
                </c:pt>
              </c:strCache>
            </c:strRef>
          </c:cat>
          <c:val>
            <c:numRef>
              <c:f>'Gráficos 12 e 13, Tabelas 6 e 7'!$C$41:$E$41</c:f>
              <c:numCache>
                <c:formatCode>#,##0</c:formatCode>
                <c:ptCount val="3"/>
                <c:pt idx="0">
                  <c:v>10912.58</c:v>
                </c:pt>
                <c:pt idx="1">
                  <c:v>14600.75</c:v>
                </c:pt>
                <c:pt idx="2" formatCode="#,##0.00">
                  <c:v>13983.37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9886368"/>
        <c:axId val="479886928"/>
        <c:extLst/>
      </c:barChart>
      <c:catAx>
        <c:axId val="47988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9886928"/>
        <c:crosses val="autoZero"/>
        <c:auto val="1"/>
        <c:lblAlgn val="ctr"/>
        <c:lblOffset val="100"/>
        <c:noMultiLvlLbl val="0"/>
      </c:catAx>
      <c:valAx>
        <c:axId val="479886928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crossAx val="479886368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551988782002952"/>
          <c:y val="0.82781851741672896"/>
          <c:w val="0.45755715522154905"/>
          <c:h val="4.85582961773080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800">
          <a:solidFill>
            <a:srgbClr val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 cap="all" baseline="0">
                <a:solidFill>
                  <a:srgbClr val="000000"/>
                </a:solidFill>
                <a:latin typeface="+mn-lt"/>
              </a:rPr>
              <a:t>GRÁFICO 2. REMUNERAÇÃO MÉDIA DE SERVIDORES ATIVOS POR SEXO E PODER (R$ MILHARES de julho de 2018)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4841427933343688E-2"/>
          <c:y val="0.10295710556927044"/>
          <c:w val="0.94472134552262133"/>
          <c:h val="0.7045149899296853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'Gráficos 1 e 2, Tabela 1'!$A$40</c:f>
              <c:strCache>
                <c:ptCount val="1"/>
                <c:pt idx="0">
                  <c:v>Executivo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 e 2, Tabela 1'!$C$38:$E$38</c:f>
              <c:strCache>
                <c:ptCount val="3"/>
                <c:pt idx="0">
                  <c:v>Homens</c:v>
                </c:pt>
                <c:pt idx="1">
                  <c:v>Mulheres</c:v>
                </c:pt>
                <c:pt idx="2">
                  <c:v>Geral</c:v>
                </c:pt>
              </c:strCache>
            </c:strRef>
          </c:cat>
          <c:val>
            <c:numRef>
              <c:f>'Gráficos 1 e 2, Tabela 1'!$C$40:$E$40</c:f>
              <c:numCache>
                <c:formatCode>#,##0</c:formatCode>
                <c:ptCount val="3"/>
                <c:pt idx="0">
                  <c:v>10271.76050626536</c:v>
                </c:pt>
                <c:pt idx="1">
                  <c:v>9099.2485899649073</c:v>
                </c:pt>
                <c:pt idx="2" formatCode="#,##0.00">
                  <c:v>9752.5088032313179</c:v>
                </c:pt>
              </c:numCache>
            </c:numRef>
          </c:val>
        </c:ser>
        <c:ser>
          <c:idx val="3"/>
          <c:order val="1"/>
          <c:tx>
            <c:strRef>
              <c:f>'Gráficos 1 e 2, Tabela 1'!$A$42</c:f>
              <c:strCache>
                <c:ptCount val="1"/>
                <c:pt idx="0">
                  <c:v>Legislativo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 e 2, Tabela 1'!$C$38:$E$38</c:f>
              <c:strCache>
                <c:ptCount val="3"/>
                <c:pt idx="0">
                  <c:v>Homens</c:v>
                </c:pt>
                <c:pt idx="1">
                  <c:v>Mulheres</c:v>
                </c:pt>
                <c:pt idx="2">
                  <c:v>Geral</c:v>
                </c:pt>
              </c:strCache>
            </c:strRef>
          </c:cat>
          <c:val>
            <c:numRef>
              <c:f>'Gráficos 1 e 2, Tabela 1'!$C$43:$E$43</c:f>
              <c:numCache>
                <c:formatCode>#,##0</c:formatCode>
                <c:ptCount val="3"/>
                <c:pt idx="0">
                  <c:v>21468.987191032018</c:v>
                </c:pt>
                <c:pt idx="1">
                  <c:v>18251.594489653722</c:v>
                </c:pt>
                <c:pt idx="2" formatCode="#,##0.00">
                  <c:v>20210.49974926615</c:v>
                </c:pt>
              </c:numCache>
            </c:numRef>
          </c:val>
        </c:ser>
        <c:ser>
          <c:idx val="7"/>
          <c:order val="2"/>
          <c:tx>
            <c:strRef>
              <c:f>'Gráficos 1 e 2, Tabela 1'!$A$46</c:f>
              <c:strCache>
                <c:ptCount val="1"/>
                <c:pt idx="0">
                  <c:v>Judiciário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 e 2, Tabela 1'!$C$38:$E$38</c:f>
              <c:strCache>
                <c:ptCount val="3"/>
                <c:pt idx="0">
                  <c:v>Homens</c:v>
                </c:pt>
                <c:pt idx="1">
                  <c:v>Mulheres</c:v>
                </c:pt>
                <c:pt idx="2">
                  <c:v>Geral</c:v>
                </c:pt>
              </c:strCache>
            </c:strRef>
          </c:cat>
          <c:val>
            <c:numRef>
              <c:f>'Gráficos 1 e 2, Tabela 1'!$C$46:$E$46</c:f>
              <c:numCache>
                <c:formatCode>#,##0</c:formatCode>
                <c:ptCount val="3"/>
                <c:pt idx="0">
                  <c:v>14331.563899693201</c:v>
                </c:pt>
                <c:pt idx="1">
                  <c:v>14135.077799518724</c:v>
                </c:pt>
                <c:pt idx="2" formatCode="#,##0.00">
                  <c:v>14232.881743371203</c:v>
                </c:pt>
              </c:numCache>
            </c:numRef>
          </c:val>
        </c:ser>
        <c:ser>
          <c:idx val="10"/>
          <c:order val="3"/>
          <c:tx>
            <c:strRef>
              <c:f>'Gráficos 1 e 2, Tabela 1'!$A$49</c:f>
              <c:strCache>
                <c:ptCount val="1"/>
                <c:pt idx="0">
                  <c:v>Ministério Público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 e 2, Tabela 1'!$C$38:$E$38</c:f>
              <c:strCache>
                <c:ptCount val="3"/>
                <c:pt idx="0">
                  <c:v>Homens</c:v>
                </c:pt>
                <c:pt idx="1">
                  <c:v>Mulheres</c:v>
                </c:pt>
                <c:pt idx="2">
                  <c:v>Geral</c:v>
                </c:pt>
              </c:strCache>
            </c:strRef>
          </c:cat>
          <c:val>
            <c:numRef>
              <c:f>'Gráficos 1 e 2, Tabela 1'!$C$49:$E$49</c:f>
              <c:numCache>
                <c:formatCode>#,##0</c:formatCode>
                <c:ptCount val="3"/>
                <c:pt idx="0">
                  <c:v>14619.389892601064</c:v>
                </c:pt>
                <c:pt idx="1">
                  <c:v>14866.330629610004</c:v>
                </c:pt>
                <c:pt idx="2" formatCode="#,##0.00">
                  <c:v>14726.442613357578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8534624"/>
        <c:axId val="348530704"/>
        <c:extLst/>
      </c:barChart>
      <c:catAx>
        <c:axId val="34853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348530704"/>
        <c:crosses val="autoZero"/>
        <c:auto val="1"/>
        <c:lblAlgn val="ctr"/>
        <c:lblOffset val="100"/>
        <c:noMultiLvlLbl val="0"/>
      </c:catAx>
      <c:valAx>
        <c:axId val="348530704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crossAx val="34853462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775648269029673"/>
          <c:y val="0.88081484843427438"/>
          <c:w val="0.47563442969353914"/>
          <c:h val="4.885279467910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4"/>
      </a:solidFill>
      <a:round/>
    </a:ln>
    <a:effectLst/>
  </c:spPr>
  <c:txPr>
    <a:bodyPr/>
    <a:lstStyle/>
    <a:p>
      <a:pPr>
        <a:defRPr sz="800">
          <a:solidFill>
            <a:srgbClr val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r>
              <a:rPr lang="pt-BR" sz="1200" b="1" i="0" u="none" strike="noStrike" baseline="0">
                <a:latin typeface="+mn-lt"/>
              </a:rPr>
              <a:t>GRÁFICO 14. EVOLUÇÃO DOS ESTOQUES SIMULADOS DE SERVIDORES EM DIFERENTES STATUS</a:t>
            </a:r>
            <a:endParaRPr lang="pt-BR" sz="1200" b="1">
              <a:latin typeface="+mn-lt"/>
            </a:endParaRPr>
          </a:p>
          <a:p>
            <a:pPr>
              <a:defRPr/>
            </a:pPr>
            <a:r>
              <a:rPr lang="pt-BR" sz="1400"/>
              <a:t>Estoque de </a:t>
            </a:r>
            <a:r>
              <a:rPr lang="pt-BR" sz="1400" i="1"/>
              <a:t>Ativos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826511633881319E-2"/>
          <c:y val="0.22096044240035959"/>
          <c:w val="0.89342444078439476"/>
          <c:h val="0.6065476908824684"/>
        </c:manualLayout>
      </c:layout>
      <c:lineChart>
        <c:grouping val="standard"/>
        <c:varyColors val="0"/>
        <c:ser>
          <c:idx val="0"/>
          <c:order val="0"/>
          <c:tx>
            <c:strRef>
              <c:f>'Gráfico 14 (Estoque de Ativos)'!$B$4</c:f>
              <c:strCache>
                <c:ptCount val="1"/>
                <c:pt idx="0">
                  <c:v>Vigente</c:v>
                </c:pt>
              </c:strCache>
            </c:strRef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14 (Estoque de Ativos)'!$A$5:$A$45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 14 (Estoque de Ativos)'!$B$5:$B$45</c:f>
              <c:numCache>
                <c:formatCode>#,##0</c:formatCode>
                <c:ptCount val="41"/>
                <c:pt idx="0">
                  <c:v>590743</c:v>
                </c:pt>
                <c:pt idx="1">
                  <c:v>554555</c:v>
                </c:pt>
                <c:pt idx="2">
                  <c:v>521460</c:v>
                </c:pt>
                <c:pt idx="3">
                  <c:v>489726</c:v>
                </c:pt>
                <c:pt idx="4">
                  <c:v>460815</c:v>
                </c:pt>
                <c:pt idx="5">
                  <c:v>433872</c:v>
                </c:pt>
                <c:pt idx="6">
                  <c:v>407472</c:v>
                </c:pt>
                <c:pt idx="7">
                  <c:v>382671</c:v>
                </c:pt>
                <c:pt idx="8">
                  <c:v>358314</c:v>
                </c:pt>
                <c:pt idx="9">
                  <c:v>338315</c:v>
                </c:pt>
                <c:pt idx="10">
                  <c:v>319808</c:v>
                </c:pt>
                <c:pt idx="11">
                  <c:v>302203</c:v>
                </c:pt>
                <c:pt idx="12">
                  <c:v>284612</c:v>
                </c:pt>
                <c:pt idx="13">
                  <c:v>266913</c:v>
                </c:pt>
                <c:pt idx="14">
                  <c:v>247804</c:v>
                </c:pt>
                <c:pt idx="15">
                  <c:v>229735</c:v>
                </c:pt>
                <c:pt idx="16">
                  <c:v>209871</c:v>
                </c:pt>
                <c:pt idx="17">
                  <c:v>189131</c:v>
                </c:pt>
                <c:pt idx="18">
                  <c:v>169945</c:v>
                </c:pt>
                <c:pt idx="19">
                  <c:v>150603</c:v>
                </c:pt>
                <c:pt idx="20">
                  <c:v>131248</c:v>
                </c:pt>
                <c:pt idx="21">
                  <c:v>112995</c:v>
                </c:pt>
                <c:pt idx="22">
                  <c:v>96195</c:v>
                </c:pt>
                <c:pt idx="23">
                  <c:v>80344</c:v>
                </c:pt>
                <c:pt idx="24">
                  <c:v>65928</c:v>
                </c:pt>
                <c:pt idx="25">
                  <c:v>53101</c:v>
                </c:pt>
                <c:pt idx="26">
                  <c:v>41875</c:v>
                </c:pt>
                <c:pt idx="27">
                  <c:v>32369</c:v>
                </c:pt>
                <c:pt idx="28">
                  <c:v>24483</c:v>
                </c:pt>
                <c:pt idx="29">
                  <c:v>18123</c:v>
                </c:pt>
                <c:pt idx="30">
                  <c:v>13070</c:v>
                </c:pt>
                <c:pt idx="31">
                  <c:v>9096</c:v>
                </c:pt>
                <c:pt idx="32">
                  <c:v>6182</c:v>
                </c:pt>
                <c:pt idx="33">
                  <c:v>4053</c:v>
                </c:pt>
                <c:pt idx="34">
                  <c:v>2568</c:v>
                </c:pt>
                <c:pt idx="35">
                  <c:v>1551</c:v>
                </c:pt>
                <c:pt idx="36">
                  <c:v>882</c:v>
                </c:pt>
                <c:pt idx="37">
                  <c:v>492</c:v>
                </c:pt>
                <c:pt idx="38">
                  <c:v>262</c:v>
                </c:pt>
                <c:pt idx="39">
                  <c:v>133</c:v>
                </c:pt>
                <c:pt idx="40">
                  <c:v>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14 (Estoque de Ativos)'!$C$4</c:f>
              <c:strCache>
                <c:ptCount val="1"/>
                <c:pt idx="0">
                  <c:v>PEC</c:v>
                </c:pt>
              </c:strCache>
            </c:strRef>
          </c:tx>
          <c:spPr>
            <a:ln w="12700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14 (Estoque de Ativos)'!$A$5:$A$45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 14 (Estoque de Ativos)'!$C$5:$C$45</c:f>
              <c:numCache>
                <c:formatCode>#,##0</c:formatCode>
                <c:ptCount val="41"/>
                <c:pt idx="0">
                  <c:v>592360</c:v>
                </c:pt>
                <c:pt idx="1">
                  <c:v>565209</c:v>
                </c:pt>
                <c:pt idx="2">
                  <c:v>543683</c:v>
                </c:pt>
                <c:pt idx="3">
                  <c:v>526913</c:v>
                </c:pt>
                <c:pt idx="4">
                  <c:v>515754</c:v>
                </c:pt>
                <c:pt idx="5">
                  <c:v>506103</c:v>
                </c:pt>
                <c:pt idx="6">
                  <c:v>493091</c:v>
                </c:pt>
                <c:pt idx="7">
                  <c:v>478982</c:v>
                </c:pt>
                <c:pt idx="8">
                  <c:v>462172</c:v>
                </c:pt>
                <c:pt idx="9">
                  <c:v>441274</c:v>
                </c:pt>
                <c:pt idx="10">
                  <c:v>418094</c:v>
                </c:pt>
                <c:pt idx="11">
                  <c:v>396402</c:v>
                </c:pt>
                <c:pt idx="12">
                  <c:v>375554</c:v>
                </c:pt>
                <c:pt idx="13">
                  <c:v>358160</c:v>
                </c:pt>
                <c:pt idx="14">
                  <c:v>339048</c:v>
                </c:pt>
                <c:pt idx="15">
                  <c:v>322144</c:v>
                </c:pt>
                <c:pt idx="16">
                  <c:v>307970</c:v>
                </c:pt>
                <c:pt idx="17">
                  <c:v>289642</c:v>
                </c:pt>
                <c:pt idx="18">
                  <c:v>272765</c:v>
                </c:pt>
                <c:pt idx="19">
                  <c:v>254715</c:v>
                </c:pt>
                <c:pt idx="20">
                  <c:v>235044</c:v>
                </c:pt>
                <c:pt idx="21">
                  <c:v>215573</c:v>
                </c:pt>
                <c:pt idx="22">
                  <c:v>196780</c:v>
                </c:pt>
                <c:pt idx="23">
                  <c:v>176920</c:v>
                </c:pt>
                <c:pt idx="24">
                  <c:v>156322</c:v>
                </c:pt>
                <c:pt idx="25">
                  <c:v>135816</c:v>
                </c:pt>
                <c:pt idx="26">
                  <c:v>115529</c:v>
                </c:pt>
                <c:pt idx="27">
                  <c:v>96447</c:v>
                </c:pt>
                <c:pt idx="28">
                  <c:v>78993</c:v>
                </c:pt>
                <c:pt idx="29">
                  <c:v>63629</c:v>
                </c:pt>
                <c:pt idx="30">
                  <c:v>50152</c:v>
                </c:pt>
                <c:pt idx="31">
                  <c:v>38033</c:v>
                </c:pt>
                <c:pt idx="32">
                  <c:v>28664</c:v>
                </c:pt>
                <c:pt idx="33">
                  <c:v>20647</c:v>
                </c:pt>
                <c:pt idx="34">
                  <c:v>14398</c:v>
                </c:pt>
                <c:pt idx="35">
                  <c:v>9580</c:v>
                </c:pt>
                <c:pt idx="36">
                  <c:v>6251</c:v>
                </c:pt>
                <c:pt idx="37">
                  <c:v>3920</c:v>
                </c:pt>
                <c:pt idx="38">
                  <c:v>2410</c:v>
                </c:pt>
                <c:pt idx="39">
                  <c:v>1375</c:v>
                </c:pt>
                <c:pt idx="40">
                  <c:v>762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14 (Estoque de Ativos)'!$D$4</c:f>
              <c:strCache>
                <c:ptCount val="1"/>
                <c:pt idx="0">
                  <c:v>Subst. PEC</c:v>
                </c:pt>
              </c:strCache>
            </c:strRef>
          </c:tx>
          <c:spPr>
            <a:ln w="1270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14 (Estoque de Ativos)'!$A$5:$A$45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 14 (Estoque de Ativos)'!$D$5:$D$45</c:f>
              <c:numCache>
                <c:formatCode>#,##0</c:formatCode>
                <c:ptCount val="41"/>
                <c:pt idx="0">
                  <c:v>590837</c:v>
                </c:pt>
                <c:pt idx="1">
                  <c:v>559746</c:v>
                </c:pt>
                <c:pt idx="2">
                  <c:v>532431</c:v>
                </c:pt>
                <c:pt idx="3">
                  <c:v>507259</c:v>
                </c:pt>
                <c:pt idx="4">
                  <c:v>487016</c:v>
                </c:pt>
                <c:pt idx="5">
                  <c:v>466778</c:v>
                </c:pt>
                <c:pt idx="6">
                  <c:v>448727</c:v>
                </c:pt>
                <c:pt idx="7">
                  <c:v>430124</c:v>
                </c:pt>
                <c:pt idx="8">
                  <c:v>416336</c:v>
                </c:pt>
                <c:pt idx="9">
                  <c:v>399453</c:v>
                </c:pt>
                <c:pt idx="10">
                  <c:v>382576</c:v>
                </c:pt>
                <c:pt idx="11">
                  <c:v>365527</c:v>
                </c:pt>
                <c:pt idx="12">
                  <c:v>351025</c:v>
                </c:pt>
                <c:pt idx="13">
                  <c:v>336414</c:v>
                </c:pt>
                <c:pt idx="14">
                  <c:v>322483</c:v>
                </c:pt>
                <c:pt idx="15">
                  <c:v>308361</c:v>
                </c:pt>
                <c:pt idx="16">
                  <c:v>292500</c:v>
                </c:pt>
                <c:pt idx="17">
                  <c:v>274769</c:v>
                </c:pt>
                <c:pt idx="18">
                  <c:v>259602</c:v>
                </c:pt>
                <c:pt idx="19">
                  <c:v>242736</c:v>
                </c:pt>
                <c:pt idx="20">
                  <c:v>224378</c:v>
                </c:pt>
                <c:pt idx="21">
                  <c:v>206032</c:v>
                </c:pt>
                <c:pt idx="22">
                  <c:v>188090</c:v>
                </c:pt>
                <c:pt idx="23">
                  <c:v>168766</c:v>
                </c:pt>
                <c:pt idx="24">
                  <c:v>148482</c:v>
                </c:pt>
                <c:pt idx="25">
                  <c:v>128412</c:v>
                </c:pt>
                <c:pt idx="26">
                  <c:v>108618</c:v>
                </c:pt>
                <c:pt idx="27">
                  <c:v>89986</c:v>
                </c:pt>
                <c:pt idx="28">
                  <c:v>72968</c:v>
                </c:pt>
                <c:pt idx="29">
                  <c:v>58311</c:v>
                </c:pt>
                <c:pt idx="30">
                  <c:v>45523</c:v>
                </c:pt>
                <c:pt idx="31">
                  <c:v>34501</c:v>
                </c:pt>
                <c:pt idx="32">
                  <c:v>25413</c:v>
                </c:pt>
                <c:pt idx="33">
                  <c:v>18099</c:v>
                </c:pt>
                <c:pt idx="34">
                  <c:v>12388</c:v>
                </c:pt>
                <c:pt idx="35">
                  <c:v>7975</c:v>
                </c:pt>
                <c:pt idx="36">
                  <c:v>4857</c:v>
                </c:pt>
                <c:pt idx="37">
                  <c:v>2747</c:v>
                </c:pt>
                <c:pt idx="38">
                  <c:v>1387</c:v>
                </c:pt>
                <c:pt idx="39">
                  <c:v>628</c:v>
                </c:pt>
                <c:pt idx="40">
                  <c:v>267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890848"/>
        <c:axId val="479891408"/>
      </c:lineChart>
      <c:catAx>
        <c:axId val="47989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9891408"/>
        <c:crosses val="autoZero"/>
        <c:auto val="1"/>
        <c:lblAlgn val="ctr"/>
        <c:lblOffset val="100"/>
        <c:noMultiLvlLbl val="0"/>
      </c:catAx>
      <c:valAx>
        <c:axId val="479891408"/>
        <c:scaling>
          <c:orientation val="minMax"/>
          <c:max val="6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989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r>
              <a:rPr lang="pt-BR" sz="1200" b="1" i="0" u="none" strike="noStrike" baseline="0">
                <a:latin typeface="+mn-lt"/>
              </a:rPr>
              <a:t>GRÁFICO 14. EVOLUÇÃO DOS ESTOQUES SIMULADOS DE SERVIDORES EM DIFERENTES STATUS</a:t>
            </a:r>
            <a:endParaRPr lang="pt-BR" sz="1200" b="1">
              <a:latin typeface="+mn-lt"/>
            </a:endParaRPr>
          </a:p>
          <a:p>
            <a:pPr>
              <a:defRPr/>
            </a:pPr>
            <a:r>
              <a:rPr lang="pt-BR" sz="1100"/>
              <a:t>Estoque de</a:t>
            </a:r>
            <a:r>
              <a:rPr lang="pt-BR" sz="1100" b="1"/>
              <a:t> </a:t>
            </a:r>
            <a:r>
              <a:rPr lang="pt-BR" sz="1100" b="0" i="1"/>
              <a:t>Novos</a:t>
            </a:r>
            <a:r>
              <a:rPr lang="pt-BR" sz="1100" b="1" i="1"/>
              <a:t> </a:t>
            </a:r>
            <a:r>
              <a:rPr lang="pt-BR" sz="1100" i="1"/>
              <a:t>aposentados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8418531442088319E-2"/>
          <c:y val="0.23955817667589138"/>
          <c:w val="0.89323919998823575"/>
          <c:h val="0.58099825320371645"/>
        </c:manualLayout>
      </c:layout>
      <c:lineChart>
        <c:grouping val="standard"/>
        <c:varyColors val="0"/>
        <c:ser>
          <c:idx val="0"/>
          <c:order val="0"/>
          <c:tx>
            <c:v>Vigente</c:v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14 (Estoques aposent.)'!$A$6:$A$46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 14 (Estoques aposent.)'!$B$6:$B$46</c:f>
              <c:numCache>
                <c:formatCode>#,##0</c:formatCode>
                <c:ptCount val="41"/>
                <c:pt idx="0">
                  <c:v>91858</c:v>
                </c:pt>
                <c:pt idx="1">
                  <c:v>124716</c:v>
                </c:pt>
                <c:pt idx="2">
                  <c:v>154364</c:v>
                </c:pt>
                <c:pt idx="3">
                  <c:v>180837</c:v>
                </c:pt>
                <c:pt idx="4">
                  <c:v>205319</c:v>
                </c:pt>
                <c:pt idx="5">
                  <c:v>227617</c:v>
                </c:pt>
                <c:pt idx="6">
                  <c:v>246919</c:v>
                </c:pt>
                <c:pt idx="7">
                  <c:v>263490</c:v>
                </c:pt>
                <c:pt idx="8">
                  <c:v>281572</c:v>
                </c:pt>
                <c:pt idx="9">
                  <c:v>292601</c:v>
                </c:pt>
                <c:pt idx="10">
                  <c:v>304203</c:v>
                </c:pt>
                <c:pt idx="11">
                  <c:v>313156</c:v>
                </c:pt>
                <c:pt idx="12">
                  <c:v>320149</c:v>
                </c:pt>
                <c:pt idx="13">
                  <c:v>330974</c:v>
                </c:pt>
                <c:pt idx="14">
                  <c:v>339878</c:v>
                </c:pt>
                <c:pt idx="15">
                  <c:v>348947</c:v>
                </c:pt>
                <c:pt idx="16">
                  <c:v>358818</c:v>
                </c:pt>
                <c:pt idx="17">
                  <c:v>367611</c:v>
                </c:pt>
                <c:pt idx="18">
                  <c:v>377364</c:v>
                </c:pt>
                <c:pt idx="19">
                  <c:v>386043</c:v>
                </c:pt>
                <c:pt idx="20">
                  <c:v>389703</c:v>
                </c:pt>
                <c:pt idx="21">
                  <c:v>392754</c:v>
                </c:pt>
                <c:pt idx="22">
                  <c:v>399592</c:v>
                </c:pt>
                <c:pt idx="23">
                  <c:v>403571</c:v>
                </c:pt>
                <c:pt idx="24">
                  <c:v>406133</c:v>
                </c:pt>
                <c:pt idx="25">
                  <c:v>408665</c:v>
                </c:pt>
                <c:pt idx="26">
                  <c:v>408075</c:v>
                </c:pt>
                <c:pt idx="27">
                  <c:v>403604</c:v>
                </c:pt>
                <c:pt idx="28">
                  <c:v>395657</c:v>
                </c:pt>
                <c:pt idx="29">
                  <c:v>391103</c:v>
                </c:pt>
                <c:pt idx="30">
                  <c:v>381501</c:v>
                </c:pt>
                <c:pt idx="31">
                  <c:v>371811</c:v>
                </c:pt>
                <c:pt idx="32">
                  <c:v>360491</c:v>
                </c:pt>
                <c:pt idx="33">
                  <c:v>346325</c:v>
                </c:pt>
                <c:pt idx="34">
                  <c:v>334899</c:v>
                </c:pt>
                <c:pt idx="35">
                  <c:v>318776</c:v>
                </c:pt>
                <c:pt idx="36">
                  <c:v>307380</c:v>
                </c:pt>
                <c:pt idx="37">
                  <c:v>294184</c:v>
                </c:pt>
                <c:pt idx="38">
                  <c:v>279409</c:v>
                </c:pt>
                <c:pt idx="39">
                  <c:v>262492</c:v>
                </c:pt>
                <c:pt idx="40">
                  <c:v>249563</c:v>
                </c:pt>
              </c:numCache>
            </c:numRef>
          </c:val>
          <c:smooth val="0"/>
        </c:ser>
        <c:ser>
          <c:idx val="3"/>
          <c:order val="3"/>
          <c:tx>
            <c:v>PEC</c:v>
          </c:tx>
          <c:spPr>
            <a:ln w="12700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14 (Estoques aposent.)'!$A$6:$A$46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 14 (Estoques aposent.)'!$E$6:$E$46</c:f>
              <c:numCache>
                <c:formatCode>#,##0</c:formatCode>
                <c:ptCount val="41"/>
                <c:pt idx="0">
                  <c:v>90241</c:v>
                </c:pt>
                <c:pt idx="1">
                  <c:v>114062</c:v>
                </c:pt>
                <c:pt idx="2">
                  <c:v>132141</c:v>
                </c:pt>
                <c:pt idx="3">
                  <c:v>143568</c:v>
                </c:pt>
                <c:pt idx="4">
                  <c:v>150200</c:v>
                </c:pt>
                <c:pt idx="5">
                  <c:v>155152</c:v>
                </c:pt>
                <c:pt idx="6">
                  <c:v>160857</c:v>
                </c:pt>
                <c:pt idx="7">
                  <c:v>166439</c:v>
                </c:pt>
                <c:pt idx="8">
                  <c:v>176609</c:v>
                </c:pt>
                <c:pt idx="9">
                  <c:v>188448</c:v>
                </c:pt>
                <c:pt idx="10">
                  <c:v>204519</c:v>
                </c:pt>
                <c:pt idx="11">
                  <c:v>217509</c:v>
                </c:pt>
                <c:pt idx="12">
                  <c:v>227823</c:v>
                </c:pt>
                <c:pt idx="13">
                  <c:v>238149</c:v>
                </c:pt>
                <c:pt idx="14">
                  <c:v>246552</c:v>
                </c:pt>
                <c:pt idx="15">
                  <c:v>254312</c:v>
                </c:pt>
                <c:pt idx="16">
                  <c:v>257904</c:v>
                </c:pt>
                <c:pt idx="17">
                  <c:v>263768</c:v>
                </c:pt>
                <c:pt idx="18">
                  <c:v>271024</c:v>
                </c:pt>
                <c:pt idx="19">
                  <c:v>278087</c:v>
                </c:pt>
                <c:pt idx="20">
                  <c:v>281576</c:v>
                </c:pt>
                <c:pt idx="21">
                  <c:v>285806</c:v>
                </c:pt>
                <c:pt idx="22">
                  <c:v>294673</c:v>
                </c:pt>
                <c:pt idx="23">
                  <c:v>302747</c:v>
                </c:pt>
                <c:pt idx="24">
                  <c:v>311490</c:v>
                </c:pt>
                <c:pt idx="25">
                  <c:v>321991</c:v>
                </c:pt>
                <c:pt idx="26">
                  <c:v>330708</c:v>
                </c:pt>
                <c:pt idx="27">
                  <c:v>336267</c:v>
                </c:pt>
                <c:pt idx="28">
                  <c:v>338301</c:v>
                </c:pt>
                <c:pt idx="29">
                  <c:v>343082</c:v>
                </c:pt>
                <c:pt idx="30">
                  <c:v>342393</c:v>
                </c:pt>
                <c:pt idx="31">
                  <c:v>341205</c:v>
                </c:pt>
                <c:pt idx="32">
                  <c:v>336688</c:v>
                </c:pt>
                <c:pt idx="33">
                  <c:v>328711</c:v>
                </c:pt>
                <c:pt idx="34">
                  <c:v>322337</c:v>
                </c:pt>
                <c:pt idx="35">
                  <c:v>310223</c:v>
                </c:pt>
                <c:pt idx="36">
                  <c:v>301660</c:v>
                </c:pt>
                <c:pt idx="37">
                  <c:v>290525</c:v>
                </c:pt>
                <c:pt idx="38">
                  <c:v>277126</c:v>
                </c:pt>
                <c:pt idx="39">
                  <c:v>261166</c:v>
                </c:pt>
                <c:pt idx="40">
                  <c:v>248811</c:v>
                </c:pt>
              </c:numCache>
            </c:numRef>
          </c:val>
          <c:smooth val="0"/>
        </c:ser>
        <c:ser>
          <c:idx val="6"/>
          <c:order val="6"/>
          <c:tx>
            <c:v>Substitutivo</c:v>
          </c:tx>
          <c:spPr>
            <a:ln w="1270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14 (Estoques aposent.)'!$A$6:$A$46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 14 (Estoques aposent.)'!$H$6:$H$46</c:f>
              <c:numCache>
                <c:formatCode>#,##0</c:formatCode>
                <c:ptCount val="41"/>
                <c:pt idx="0">
                  <c:v>91764</c:v>
                </c:pt>
                <c:pt idx="1">
                  <c:v>119525</c:v>
                </c:pt>
                <c:pt idx="2">
                  <c:v>143393</c:v>
                </c:pt>
                <c:pt idx="3">
                  <c:v>163252</c:v>
                </c:pt>
                <c:pt idx="4">
                  <c:v>179023</c:v>
                </c:pt>
                <c:pt idx="5">
                  <c:v>194605</c:v>
                </c:pt>
                <c:pt idx="6">
                  <c:v>205457</c:v>
                </c:pt>
                <c:pt idx="7">
                  <c:v>215679</c:v>
                </c:pt>
                <c:pt idx="8">
                  <c:v>222943</c:v>
                </c:pt>
                <c:pt idx="9">
                  <c:v>230727</c:v>
                </c:pt>
                <c:pt idx="10">
                  <c:v>240518</c:v>
                </c:pt>
                <c:pt idx="11">
                  <c:v>248890</c:v>
                </c:pt>
                <c:pt idx="12">
                  <c:v>252739</c:v>
                </c:pt>
                <c:pt idx="13">
                  <c:v>260279</c:v>
                </c:pt>
                <c:pt idx="14">
                  <c:v>263501</c:v>
                </c:pt>
                <c:pt idx="15">
                  <c:v>268425</c:v>
                </c:pt>
                <c:pt idx="16">
                  <c:v>273832</c:v>
                </c:pt>
                <c:pt idx="17">
                  <c:v>279171</c:v>
                </c:pt>
                <c:pt idx="18">
                  <c:v>284693</c:v>
                </c:pt>
                <c:pt idx="19">
                  <c:v>290553</c:v>
                </c:pt>
                <c:pt idx="20">
                  <c:v>292741</c:v>
                </c:pt>
                <c:pt idx="21">
                  <c:v>295755</c:v>
                </c:pt>
                <c:pt idx="22">
                  <c:v>303724</c:v>
                </c:pt>
                <c:pt idx="23">
                  <c:v>311308</c:v>
                </c:pt>
                <c:pt idx="24">
                  <c:v>319712</c:v>
                </c:pt>
                <c:pt idx="25">
                  <c:v>329698</c:v>
                </c:pt>
                <c:pt idx="26">
                  <c:v>337975</c:v>
                </c:pt>
                <c:pt idx="27">
                  <c:v>343011</c:v>
                </c:pt>
                <c:pt idx="28">
                  <c:v>344613</c:v>
                </c:pt>
                <c:pt idx="29">
                  <c:v>348736</c:v>
                </c:pt>
                <c:pt idx="30">
                  <c:v>347324</c:v>
                </c:pt>
                <c:pt idx="31">
                  <c:v>344980</c:v>
                </c:pt>
                <c:pt idx="32">
                  <c:v>340115</c:v>
                </c:pt>
                <c:pt idx="33">
                  <c:v>331424</c:v>
                </c:pt>
                <c:pt idx="34">
                  <c:v>324477</c:v>
                </c:pt>
                <c:pt idx="35">
                  <c:v>311953</c:v>
                </c:pt>
                <c:pt idx="36">
                  <c:v>303159</c:v>
                </c:pt>
                <c:pt idx="37">
                  <c:v>291808</c:v>
                </c:pt>
                <c:pt idx="38">
                  <c:v>278212</c:v>
                </c:pt>
                <c:pt idx="39">
                  <c:v>261960</c:v>
                </c:pt>
                <c:pt idx="40">
                  <c:v>249340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898688"/>
        <c:axId val="47989924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'Gráfico 14 (Estoques aposent.)'!$C$5</c15:sqref>
                        </c15:formulaRef>
                      </c:ext>
                    </c:extLst>
                    <c:strCache>
                      <c:ptCount val="1"/>
                      <c:pt idx="0">
                        <c:v>Aposentados em 2018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'Gráfico 14 (Estoques aposent.)'!$A$6:$A$46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  <c:pt idx="31">
                        <c:v>2051</c:v>
                      </c:pt>
                      <c:pt idx="32">
                        <c:v>2052</c:v>
                      </c:pt>
                      <c:pt idx="33">
                        <c:v>2053</c:v>
                      </c:pt>
                      <c:pt idx="34">
                        <c:v>2054</c:v>
                      </c:pt>
                      <c:pt idx="35">
                        <c:v>2055</c:v>
                      </c:pt>
                      <c:pt idx="36">
                        <c:v>2056</c:v>
                      </c:pt>
                      <c:pt idx="37">
                        <c:v>2057</c:v>
                      </c:pt>
                      <c:pt idx="38">
                        <c:v>2058</c:v>
                      </c:pt>
                      <c:pt idx="39">
                        <c:v>2059</c:v>
                      </c:pt>
                      <c:pt idx="40">
                        <c:v>2060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'Gráfico 14 (Estoques aposent.)'!$C$6:$C$46</c15:sqref>
                        </c15:formulaRef>
                      </c:ext>
                    </c:extLst>
                    <c:numCache>
                      <c:formatCode>#,##0</c:formatCode>
                      <c:ptCount val="41"/>
                      <c:pt idx="0">
                        <c:v>410569</c:v>
                      </c:pt>
                      <c:pt idx="1">
                        <c:v>397057</c:v>
                      </c:pt>
                      <c:pt idx="2">
                        <c:v>382073</c:v>
                      </c:pt>
                      <c:pt idx="3">
                        <c:v>364814</c:v>
                      </c:pt>
                      <c:pt idx="4">
                        <c:v>349504</c:v>
                      </c:pt>
                      <c:pt idx="5">
                        <c:v>334971</c:v>
                      </c:pt>
                      <c:pt idx="6">
                        <c:v>316720</c:v>
                      </c:pt>
                      <c:pt idx="7">
                        <c:v>300267</c:v>
                      </c:pt>
                      <c:pt idx="8">
                        <c:v>284437</c:v>
                      </c:pt>
                      <c:pt idx="9">
                        <c:v>264714</c:v>
                      </c:pt>
                      <c:pt idx="10">
                        <c:v>250261</c:v>
                      </c:pt>
                      <c:pt idx="11">
                        <c:v>235673</c:v>
                      </c:pt>
                      <c:pt idx="12">
                        <c:v>217832</c:v>
                      </c:pt>
                      <c:pt idx="13">
                        <c:v>203213</c:v>
                      </c:pt>
                      <c:pt idx="14">
                        <c:v>188815</c:v>
                      </c:pt>
                      <c:pt idx="15">
                        <c:v>175111</c:v>
                      </c:pt>
                      <c:pt idx="16">
                        <c:v>159959</c:v>
                      </c:pt>
                      <c:pt idx="17">
                        <c:v>147510</c:v>
                      </c:pt>
                      <c:pt idx="18">
                        <c:v>135749</c:v>
                      </c:pt>
                      <c:pt idx="19">
                        <c:v>125126</c:v>
                      </c:pt>
                      <c:pt idx="20">
                        <c:v>112620</c:v>
                      </c:pt>
                      <c:pt idx="21">
                        <c:v>98179</c:v>
                      </c:pt>
                      <c:pt idx="22">
                        <c:v>88355</c:v>
                      </c:pt>
                      <c:pt idx="23">
                        <c:v>79902</c:v>
                      </c:pt>
                      <c:pt idx="24">
                        <c:v>71201</c:v>
                      </c:pt>
                      <c:pt idx="25">
                        <c:v>62844</c:v>
                      </c:pt>
                      <c:pt idx="26">
                        <c:v>55740</c:v>
                      </c:pt>
                      <c:pt idx="27">
                        <c:v>50178</c:v>
                      </c:pt>
                      <c:pt idx="28">
                        <c:v>42515</c:v>
                      </c:pt>
                      <c:pt idx="29">
                        <c:v>37525</c:v>
                      </c:pt>
                      <c:pt idx="30">
                        <c:v>32265</c:v>
                      </c:pt>
                      <c:pt idx="31">
                        <c:v>27097</c:v>
                      </c:pt>
                      <c:pt idx="32">
                        <c:v>22897</c:v>
                      </c:pt>
                      <c:pt idx="33">
                        <c:v>19464</c:v>
                      </c:pt>
                      <c:pt idx="34">
                        <c:v>15956</c:v>
                      </c:pt>
                      <c:pt idx="35">
                        <c:v>12890</c:v>
                      </c:pt>
                      <c:pt idx="36">
                        <c:v>11026</c:v>
                      </c:pt>
                      <c:pt idx="37">
                        <c:v>9566</c:v>
                      </c:pt>
                      <c:pt idx="38">
                        <c:v>7223</c:v>
                      </c:pt>
                      <c:pt idx="39">
                        <c:v>5583</c:v>
                      </c:pt>
                      <c:pt idx="40">
                        <c:v>4456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aposent.)'!$D$5</c15:sqref>
                        </c15:formulaRef>
                      </c:ext>
                    </c:extLst>
                    <c:strCache>
                      <c:ptCount val="1"/>
                      <c:pt idx="0">
                        <c:v>Todos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aposent.)'!$A$6:$A$46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  <c:pt idx="31">
                        <c:v>2051</c:v>
                      </c:pt>
                      <c:pt idx="32">
                        <c:v>2052</c:v>
                      </c:pt>
                      <c:pt idx="33">
                        <c:v>2053</c:v>
                      </c:pt>
                      <c:pt idx="34">
                        <c:v>2054</c:v>
                      </c:pt>
                      <c:pt idx="35">
                        <c:v>2055</c:v>
                      </c:pt>
                      <c:pt idx="36">
                        <c:v>2056</c:v>
                      </c:pt>
                      <c:pt idx="37">
                        <c:v>2057</c:v>
                      </c:pt>
                      <c:pt idx="38">
                        <c:v>2058</c:v>
                      </c:pt>
                      <c:pt idx="39">
                        <c:v>2059</c:v>
                      </c:pt>
                      <c:pt idx="40">
                        <c:v>2060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aposent.)'!$D$6:$D$46</c15:sqref>
                        </c15:formulaRef>
                      </c:ext>
                    </c:extLst>
                    <c:numCache>
                      <c:formatCode>#,##0</c:formatCode>
                      <c:ptCount val="41"/>
                      <c:pt idx="0">
                        <c:v>502427</c:v>
                      </c:pt>
                      <c:pt idx="1">
                        <c:v>521773</c:v>
                      </c:pt>
                      <c:pt idx="2">
                        <c:v>536437</c:v>
                      </c:pt>
                      <c:pt idx="3">
                        <c:v>545651</c:v>
                      </c:pt>
                      <c:pt idx="4">
                        <c:v>554823</c:v>
                      </c:pt>
                      <c:pt idx="5">
                        <c:v>562588</c:v>
                      </c:pt>
                      <c:pt idx="6">
                        <c:v>563639</c:v>
                      </c:pt>
                      <c:pt idx="7">
                        <c:v>563757</c:v>
                      </c:pt>
                      <c:pt idx="8">
                        <c:v>566009</c:v>
                      </c:pt>
                      <c:pt idx="9">
                        <c:v>557315</c:v>
                      </c:pt>
                      <c:pt idx="10">
                        <c:v>554464</c:v>
                      </c:pt>
                      <c:pt idx="11">
                        <c:v>548829</c:v>
                      </c:pt>
                      <c:pt idx="12">
                        <c:v>537981</c:v>
                      </c:pt>
                      <c:pt idx="13">
                        <c:v>534187</c:v>
                      </c:pt>
                      <c:pt idx="14">
                        <c:v>528693</c:v>
                      </c:pt>
                      <c:pt idx="15">
                        <c:v>524058</c:v>
                      </c:pt>
                      <c:pt idx="16">
                        <c:v>518777</c:v>
                      </c:pt>
                      <c:pt idx="17">
                        <c:v>515121</c:v>
                      </c:pt>
                      <c:pt idx="18">
                        <c:v>513113</c:v>
                      </c:pt>
                      <c:pt idx="19">
                        <c:v>511169</c:v>
                      </c:pt>
                      <c:pt idx="20">
                        <c:v>502323</c:v>
                      </c:pt>
                      <c:pt idx="21">
                        <c:v>490933</c:v>
                      </c:pt>
                      <c:pt idx="22">
                        <c:v>487947</c:v>
                      </c:pt>
                      <c:pt idx="23">
                        <c:v>483473</c:v>
                      </c:pt>
                      <c:pt idx="24">
                        <c:v>477334</c:v>
                      </c:pt>
                      <c:pt idx="25">
                        <c:v>471509</c:v>
                      </c:pt>
                      <c:pt idx="26">
                        <c:v>463815</c:v>
                      </c:pt>
                      <c:pt idx="27">
                        <c:v>453782</c:v>
                      </c:pt>
                      <c:pt idx="28">
                        <c:v>438172</c:v>
                      </c:pt>
                      <c:pt idx="29">
                        <c:v>428628</c:v>
                      </c:pt>
                      <c:pt idx="30">
                        <c:v>413766</c:v>
                      </c:pt>
                      <c:pt idx="31">
                        <c:v>398908</c:v>
                      </c:pt>
                      <c:pt idx="32">
                        <c:v>383388</c:v>
                      </c:pt>
                      <c:pt idx="33">
                        <c:v>365789</c:v>
                      </c:pt>
                      <c:pt idx="34">
                        <c:v>350855</c:v>
                      </c:pt>
                      <c:pt idx="35">
                        <c:v>331666</c:v>
                      </c:pt>
                      <c:pt idx="36">
                        <c:v>318406</c:v>
                      </c:pt>
                      <c:pt idx="37">
                        <c:v>303750</c:v>
                      </c:pt>
                      <c:pt idx="38">
                        <c:v>286632</c:v>
                      </c:pt>
                      <c:pt idx="39">
                        <c:v>268075</c:v>
                      </c:pt>
                      <c:pt idx="40">
                        <c:v>254019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aposent.)'!$F$5</c15:sqref>
                        </c15:formulaRef>
                      </c:ext>
                    </c:extLst>
                    <c:strCache>
                      <c:ptCount val="1"/>
                      <c:pt idx="0">
                        <c:v>Aposentados em 2018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aposent.)'!$A$6:$A$46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  <c:pt idx="31">
                        <c:v>2051</c:v>
                      </c:pt>
                      <c:pt idx="32">
                        <c:v>2052</c:v>
                      </c:pt>
                      <c:pt idx="33">
                        <c:v>2053</c:v>
                      </c:pt>
                      <c:pt idx="34">
                        <c:v>2054</c:v>
                      </c:pt>
                      <c:pt idx="35">
                        <c:v>2055</c:v>
                      </c:pt>
                      <c:pt idx="36">
                        <c:v>2056</c:v>
                      </c:pt>
                      <c:pt idx="37">
                        <c:v>2057</c:v>
                      </c:pt>
                      <c:pt idx="38">
                        <c:v>2058</c:v>
                      </c:pt>
                      <c:pt idx="39">
                        <c:v>2059</c:v>
                      </c:pt>
                      <c:pt idx="40">
                        <c:v>2060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aposent.)'!$F$6:$F$46</c15:sqref>
                        </c15:formulaRef>
                      </c:ext>
                    </c:extLst>
                    <c:numCache>
                      <c:formatCode>#,##0</c:formatCode>
                      <c:ptCount val="41"/>
                      <c:pt idx="0">
                        <c:v>410569</c:v>
                      </c:pt>
                      <c:pt idx="1">
                        <c:v>397057</c:v>
                      </c:pt>
                      <c:pt idx="2">
                        <c:v>382073</c:v>
                      </c:pt>
                      <c:pt idx="3">
                        <c:v>364814</c:v>
                      </c:pt>
                      <c:pt idx="4">
                        <c:v>349504</c:v>
                      </c:pt>
                      <c:pt idx="5">
                        <c:v>334971</c:v>
                      </c:pt>
                      <c:pt idx="6">
                        <c:v>316720</c:v>
                      </c:pt>
                      <c:pt idx="7">
                        <c:v>300267</c:v>
                      </c:pt>
                      <c:pt idx="8">
                        <c:v>284437</c:v>
                      </c:pt>
                      <c:pt idx="9">
                        <c:v>264714</c:v>
                      </c:pt>
                      <c:pt idx="10">
                        <c:v>250261</c:v>
                      </c:pt>
                      <c:pt idx="11">
                        <c:v>235673</c:v>
                      </c:pt>
                      <c:pt idx="12">
                        <c:v>217832</c:v>
                      </c:pt>
                      <c:pt idx="13">
                        <c:v>203213</c:v>
                      </c:pt>
                      <c:pt idx="14">
                        <c:v>188815</c:v>
                      </c:pt>
                      <c:pt idx="15">
                        <c:v>175111</c:v>
                      </c:pt>
                      <c:pt idx="16">
                        <c:v>159959</c:v>
                      </c:pt>
                      <c:pt idx="17">
                        <c:v>147510</c:v>
                      </c:pt>
                      <c:pt idx="18">
                        <c:v>135749</c:v>
                      </c:pt>
                      <c:pt idx="19">
                        <c:v>125126</c:v>
                      </c:pt>
                      <c:pt idx="20">
                        <c:v>112620</c:v>
                      </c:pt>
                      <c:pt idx="21">
                        <c:v>98179</c:v>
                      </c:pt>
                      <c:pt idx="22">
                        <c:v>88355</c:v>
                      </c:pt>
                      <c:pt idx="23">
                        <c:v>79902</c:v>
                      </c:pt>
                      <c:pt idx="24">
                        <c:v>71201</c:v>
                      </c:pt>
                      <c:pt idx="25">
                        <c:v>62844</c:v>
                      </c:pt>
                      <c:pt idx="26">
                        <c:v>55740</c:v>
                      </c:pt>
                      <c:pt idx="27">
                        <c:v>50178</c:v>
                      </c:pt>
                      <c:pt idx="28">
                        <c:v>42515</c:v>
                      </c:pt>
                      <c:pt idx="29">
                        <c:v>37525</c:v>
                      </c:pt>
                      <c:pt idx="30">
                        <c:v>32265</c:v>
                      </c:pt>
                      <c:pt idx="31">
                        <c:v>27097</c:v>
                      </c:pt>
                      <c:pt idx="32">
                        <c:v>22897</c:v>
                      </c:pt>
                      <c:pt idx="33">
                        <c:v>19464</c:v>
                      </c:pt>
                      <c:pt idx="34">
                        <c:v>15956</c:v>
                      </c:pt>
                      <c:pt idx="35">
                        <c:v>12890</c:v>
                      </c:pt>
                      <c:pt idx="36">
                        <c:v>11026</c:v>
                      </c:pt>
                      <c:pt idx="37">
                        <c:v>9566</c:v>
                      </c:pt>
                      <c:pt idx="38">
                        <c:v>7223</c:v>
                      </c:pt>
                      <c:pt idx="39">
                        <c:v>5583</c:v>
                      </c:pt>
                      <c:pt idx="40">
                        <c:v>4456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aposent.)'!$G$5</c15:sqref>
                        </c15:formulaRef>
                      </c:ext>
                    </c:extLst>
                    <c:strCache>
                      <c:ptCount val="1"/>
                      <c:pt idx="0">
                        <c:v>Todos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aposent.)'!$A$6:$A$46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  <c:pt idx="31">
                        <c:v>2051</c:v>
                      </c:pt>
                      <c:pt idx="32">
                        <c:v>2052</c:v>
                      </c:pt>
                      <c:pt idx="33">
                        <c:v>2053</c:v>
                      </c:pt>
                      <c:pt idx="34">
                        <c:v>2054</c:v>
                      </c:pt>
                      <c:pt idx="35">
                        <c:v>2055</c:v>
                      </c:pt>
                      <c:pt idx="36">
                        <c:v>2056</c:v>
                      </c:pt>
                      <c:pt idx="37">
                        <c:v>2057</c:v>
                      </c:pt>
                      <c:pt idx="38">
                        <c:v>2058</c:v>
                      </c:pt>
                      <c:pt idx="39">
                        <c:v>2059</c:v>
                      </c:pt>
                      <c:pt idx="40">
                        <c:v>2060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aposent.)'!$G$6:$G$46</c15:sqref>
                        </c15:formulaRef>
                      </c:ext>
                    </c:extLst>
                    <c:numCache>
                      <c:formatCode>#,##0</c:formatCode>
                      <c:ptCount val="41"/>
                      <c:pt idx="0">
                        <c:v>500810</c:v>
                      </c:pt>
                      <c:pt idx="1">
                        <c:v>511119</c:v>
                      </c:pt>
                      <c:pt idx="2">
                        <c:v>514214</c:v>
                      </c:pt>
                      <c:pt idx="3">
                        <c:v>508382</c:v>
                      </c:pt>
                      <c:pt idx="4">
                        <c:v>499704</c:v>
                      </c:pt>
                      <c:pt idx="5">
                        <c:v>490123</c:v>
                      </c:pt>
                      <c:pt idx="6">
                        <c:v>477577</c:v>
                      </c:pt>
                      <c:pt idx="7">
                        <c:v>466706</c:v>
                      </c:pt>
                      <c:pt idx="8">
                        <c:v>461046</c:v>
                      </c:pt>
                      <c:pt idx="9">
                        <c:v>453162</c:v>
                      </c:pt>
                      <c:pt idx="10">
                        <c:v>454780</c:v>
                      </c:pt>
                      <c:pt idx="11">
                        <c:v>453182</c:v>
                      </c:pt>
                      <c:pt idx="12">
                        <c:v>445655</c:v>
                      </c:pt>
                      <c:pt idx="13">
                        <c:v>441362</c:v>
                      </c:pt>
                      <c:pt idx="14">
                        <c:v>435367</c:v>
                      </c:pt>
                      <c:pt idx="15">
                        <c:v>429423</c:v>
                      </c:pt>
                      <c:pt idx="16">
                        <c:v>417863</c:v>
                      </c:pt>
                      <c:pt idx="17">
                        <c:v>411278</c:v>
                      </c:pt>
                      <c:pt idx="18">
                        <c:v>406773</c:v>
                      </c:pt>
                      <c:pt idx="19">
                        <c:v>403213</c:v>
                      </c:pt>
                      <c:pt idx="20">
                        <c:v>394196</c:v>
                      </c:pt>
                      <c:pt idx="21">
                        <c:v>383985</c:v>
                      </c:pt>
                      <c:pt idx="22">
                        <c:v>383028</c:v>
                      </c:pt>
                      <c:pt idx="23">
                        <c:v>382649</c:v>
                      </c:pt>
                      <c:pt idx="24">
                        <c:v>382691</c:v>
                      </c:pt>
                      <c:pt idx="25">
                        <c:v>384835</c:v>
                      </c:pt>
                      <c:pt idx="26">
                        <c:v>386448</c:v>
                      </c:pt>
                      <c:pt idx="27">
                        <c:v>386445</c:v>
                      </c:pt>
                      <c:pt idx="28">
                        <c:v>380816</c:v>
                      </c:pt>
                      <c:pt idx="29">
                        <c:v>380607</c:v>
                      </c:pt>
                      <c:pt idx="30">
                        <c:v>374658</c:v>
                      </c:pt>
                      <c:pt idx="31">
                        <c:v>368302</c:v>
                      </c:pt>
                      <c:pt idx="32">
                        <c:v>359585</c:v>
                      </c:pt>
                      <c:pt idx="33">
                        <c:v>348175</c:v>
                      </c:pt>
                      <c:pt idx="34">
                        <c:v>338293</c:v>
                      </c:pt>
                      <c:pt idx="35">
                        <c:v>323113</c:v>
                      </c:pt>
                      <c:pt idx="36">
                        <c:v>312686</c:v>
                      </c:pt>
                      <c:pt idx="37">
                        <c:v>300091</c:v>
                      </c:pt>
                      <c:pt idx="38">
                        <c:v>284349</c:v>
                      </c:pt>
                      <c:pt idx="39">
                        <c:v>266749</c:v>
                      </c:pt>
                      <c:pt idx="40">
                        <c:v>253267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aposent.)'!$I$5</c15:sqref>
                        </c15:formulaRef>
                      </c:ext>
                    </c:extLst>
                    <c:strCache>
                      <c:ptCount val="1"/>
                      <c:pt idx="0">
                        <c:v>Aposentados em 2018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aposent.)'!$A$6:$A$46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  <c:pt idx="31">
                        <c:v>2051</c:v>
                      </c:pt>
                      <c:pt idx="32">
                        <c:v>2052</c:v>
                      </c:pt>
                      <c:pt idx="33">
                        <c:v>2053</c:v>
                      </c:pt>
                      <c:pt idx="34">
                        <c:v>2054</c:v>
                      </c:pt>
                      <c:pt idx="35">
                        <c:v>2055</c:v>
                      </c:pt>
                      <c:pt idx="36">
                        <c:v>2056</c:v>
                      </c:pt>
                      <c:pt idx="37">
                        <c:v>2057</c:v>
                      </c:pt>
                      <c:pt idx="38">
                        <c:v>2058</c:v>
                      </c:pt>
                      <c:pt idx="39">
                        <c:v>2059</c:v>
                      </c:pt>
                      <c:pt idx="40">
                        <c:v>2060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aposent.)'!$I$6:$I$46</c15:sqref>
                        </c15:formulaRef>
                      </c:ext>
                    </c:extLst>
                    <c:numCache>
                      <c:formatCode>#,##0</c:formatCode>
                      <c:ptCount val="41"/>
                      <c:pt idx="0">
                        <c:v>410569</c:v>
                      </c:pt>
                      <c:pt idx="1">
                        <c:v>397057</c:v>
                      </c:pt>
                      <c:pt idx="2">
                        <c:v>382073</c:v>
                      </c:pt>
                      <c:pt idx="3">
                        <c:v>364814</c:v>
                      </c:pt>
                      <c:pt idx="4">
                        <c:v>349504</c:v>
                      </c:pt>
                      <c:pt idx="5">
                        <c:v>334971</c:v>
                      </c:pt>
                      <c:pt idx="6">
                        <c:v>316720</c:v>
                      </c:pt>
                      <c:pt idx="7">
                        <c:v>300267</c:v>
                      </c:pt>
                      <c:pt idx="8">
                        <c:v>284437</c:v>
                      </c:pt>
                      <c:pt idx="9">
                        <c:v>264714</c:v>
                      </c:pt>
                      <c:pt idx="10">
                        <c:v>250261</c:v>
                      </c:pt>
                      <c:pt idx="11">
                        <c:v>235673</c:v>
                      </c:pt>
                      <c:pt idx="12">
                        <c:v>217832</c:v>
                      </c:pt>
                      <c:pt idx="13">
                        <c:v>203213</c:v>
                      </c:pt>
                      <c:pt idx="14">
                        <c:v>188815</c:v>
                      </c:pt>
                      <c:pt idx="15">
                        <c:v>175111</c:v>
                      </c:pt>
                      <c:pt idx="16">
                        <c:v>159959</c:v>
                      </c:pt>
                      <c:pt idx="17">
                        <c:v>147510</c:v>
                      </c:pt>
                      <c:pt idx="18">
                        <c:v>135749</c:v>
                      </c:pt>
                      <c:pt idx="19">
                        <c:v>125126</c:v>
                      </c:pt>
                      <c:pt idx="20">
                        <c:v>112620</c:v>
                      </c:pt>
                      <c:pt idx="21">
                        <c:v>98179</c:v>
                      </c:pt>
                      <c:pt idx="22">
                        <c:v>88355</c:v>
                      </c:pt>
                      <c:pt idx="23">
                        <c:v>79902</c:v>
                      </c:pt>
                      <c:pt idx="24">
                        <c:v>71201</c:v>
                      </c:pt>
                      <c:pt idx="25">
                        <c:v>62844</c:v>
                      </c:pt>
                      <c:pt idx="26">
                        <c:v>55740</c:v>
                      </c:pt>
                      <c:pt idx="27">
                        <c:v>50178</c:v>
                      </c:pt>
                      <c:pt idx="28">
                        <c:v>42515</c:v>
                      </c:pt>
                      <c:pt idx="29">
                        <c:v>37525</c:v>
                      </c:pt>
                      <c:pt idx="30">
                        <c:v>32265</c:v>
                      </c:pt>
                      <c:pt idx="31">
                        <c:v>27097</c:v>
                      </c:pt>
                      <c:pt idx="32">
                        <c:v>22897</c:v>
                      </c:pt>
                      <c:pt idx="33">
                        <c:v>19464</c:v>
                      </c:pt>
                      <c:pt idx="34">
                        <c:v>15956</c:v>
                      </c:pt>
                      <c:pt idx="35">
                        <c:v>12890</c:v>
                      </c:pt>
                      <c:pt idx="36">
                        <c:v>11026</c:v>
                      </c:pt>
                      <c:pt idx="37">
                        <c:v>9566</c:v>
                      </c:pt>
                      <c:pt idx="38">
                        <c:v>7223</c:v>
                      </c:pt>
                      <c:pt idx="39">
                        <c:v>5583</c:v>
                      </c:pt>
                      <c:pt idx="40">
                        <c:v>4456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aposent.)'!$J$5</c15:sqref>
                        </c15:formulaRef>
                      </c:ext>
                    </c:extLst>
                    <c:strCache>
                      <c:ptCount val="1"/>
                      <c:pt idx="0">
                        <c:v>Todos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aposent.)'!$A$6:$A$46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  <c:pt idx="31">
                        <c:v>2051</c:v>
                      </c:pt>
                      <c:pt idx="32">
                        <c:v>2052</c:v>
                      </c:pt>
                      <c:pt idx="33">
                        <c:v>2053</c:v>
                      </c:pt>
                      <c:pt idx="34">
                        <c:v>2054</c:v>
                      </c:pt>
                      <c:pt idx="35">
                        <c:v>2055</c:v>
                      </c:pt>
                      <c:pt idx="36">
                        <c:v>2056</c:v>
                      </c:pt>
                      <c:pt idx="37">
                        <c:v>2057</c:v>
                      </c:pt>
                      <c:pt idx="38">
                        <c:v>2058</c:v>
                      </c:pt>
                      <c:pt idx="39">
                        <c:v>2059</c:v>
                      </c:pt>
                      <c:pt idx="40">
                        <c:v>2060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aposent.)'!$J$6:$J$46</c15:sqref>
                        </c15:formulaRef>
                      </c:ext>
                    </c:extLst>
                    <c:numCache>
                      <c:formatCode>#,##0</c:formatCode>
                      <c:ptCount val="41"/>
                      <c:pt idx="0">
                        <c:v>502333</c:v>
                      </c:pt>
                      <c:pt idx="1">
                        <c:v>516582</c:v>
                      </c:pt>
                      <c:pt idx="2">
                        <c:v>525466</c:v>
                      </c:pt>
                      <c:pt idx="3">
                        <c:v>528066</c:v>
                      </c:pt>
                      <c:pt idx="4">
                        <c:v>528527</c:v>
                      </c:pt>
                      <c:pt idx="5">
                        <c:v>529576</c:v>
                      </c:pt>
                      <c:pt idx="6">
                        <c:v>522177</c:v>
                      </c:pt>
                      <c:pt idx="7">
                        <c:v>515946</c:v>
                      </c:pt>
                      <c:pt idx="8">
                        <c:v>507380</c:v>
                      </c:pt>
                      <c:pt idx="9">
                        <c:v>495441</c:v>
                      </c:pt>
                      <c:pt idx="10">
                        <c:v>490779</c:v>
                      </c:pt>
                      <c:pt idx="11">
                        <c:v>484563</c:v>
                      </c:pt>
                      <c:pt idx="12">
                        <c:v>470571</c:v>
                      </c:pt>
                      <c:pt idx="13">
                        <c:v>463492</c:v>
                      </c:pt>
                      <c:pt idx="14">
                        <c:v>452316</c:v>
                      </c:pt>
                      <c:pt idx="15">
                        <c:v>443536</c:v>
                      </c:pt>
                      <c:pt idx="16">
                        <c:v>433791</c:v>
                      </c:pt>
                      <c:pt idx="17">
                        <c:v>426681</c:v>
                      </c:pt>
                      <c:pt idx="18">
                        <c:v>420442</c:v>
                      </c:pt>
                      <c:pt idx="19">
                        <c:v>415679</c:v>
                      </c:pt>
                      <c:pt idx="20">
                        <c:v>405361</c:v>
                      </c:pt>
                      <c:pt idx="21">
                        <c:v>393934</c:v>
                      </c:pt>
                      <c:pt idx="22">
                        <c:v>392079</c:v>
                      </c:pt>
                      <c:pt idx="23">
                        <c:v>391210</c:v>
                      </c:pt>
                      <c:pt idx="24">
                        <c:v>390913</c:v>
                      </c:pt>
                      <c:pt idx="25">
                        <c:v>392542</c:v>
                      </c:pt>
                      <c:pt idx="26">
                        <c:v>393715</c:v>
                      </c:pt>
                      <c:pt idx="27">
                        <c:v>393189</c:v>
                      </c:pt>
                      <c:pt idx="28">
                        <c:v>387128</c:v>
                      </c:pt>
                      <c:pt idx="29">
                        <c:v>386261</c:v>
                      </c:pt>
                      <c:pt idx="30">
                        <c:v>379589</c:v>
                      </c:pt>
                      <c:pt idx="31">
                        <c:v>372077</c:v>
                      </c:pt>
                      <c:pt idx="32">
                        <c:v>363012</c:v>
                      </c:pt>
                      <c:pt idx="33">
                        <c:v>350888</c:v>
                      </c:pt>
                      <c:pt idx="34">
                        <c:v>340433</c:v>
                      </c:pt>
                      <c:pt idx="35">
                        <c:v>324843</c:v>
                      </c:pt>
                      <c:pt idx="36">
                        <c:v>314185</c:v>
                      </c:pt>
                      <c:pt idx="37">
                        <c:v>301374</c:v>
                      </c:pt>
                      <c:pt idx="38">
                        <c:v>285435</c:v>
                      </c:pt>
                      <c:pt idx="39">
                        <c:v>267543</c:v>
                      </c:pt>
                      <c:pt idx="40">
                        <c:v>253796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47989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9899248"/>
        <c:crosses val="autoZero"/>
        <c:auto val="1"/>
        <c:lblAlgn val="ctr"/>
        <c:lblOffset val="100"/>
        <c:noMultiLvlLbl val="0"/>
      </c:catAx>
      <c:valAx>
        <c:axId val="479899248"/>
        <c:scaling>
          <c:orientation val="minMax"/>
          <c:max val="450000"/>
          <c:min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989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r>
              <a:rPr lang="pt-BR" sz="1200" b="1" i="0" baseline="0">
                <a:effectLst/>
                <a:latin typeface="+mn-lt"/>
              </a:rPr>
              <a:t>GRÁFICO 14. EVOLUÇÃO DOS ESTOQUES SIMULADOS DE SERVIDORES EM DIFERENTES STATUS</a:t>
            </a:r>
            <a:endParaRPr lang="pt-BR" sz="1200">
              <a:latin typeface="+mn-lt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r>
              <a:rPr lang="pt-BR" sz="1100"/>
              <a:t>Estoque de</a:t>
            </a:r>
            <a:r>
              <a:rPr lang="pt-BR" sz="1100" b="1"/>
              <a:t> </a:t>
            </a:r>
            <a:r>
              <a:rPr lang="pt-BR" sz="1100" i="1"/>
              <a:t>Aposentados em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8802152494940917E-2"/>
          <c:y val="0.18704591206738358"/>
          <c:w val="0.89277599742384206"/>
          <c:h val="0.63087316665902404"/>
        </c:manualLayout>
      </c:layout>
      <c:lineChart>
        <c:grouping val="standard"/>
        <c:varyColors val="0"/>
        <c:ser>
          <c:idx val="0"/>
          <c:order val="0"/>
          <c:tx>
            <c:v>Vigente</c:v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14 (Estoques aposent.)'!$A$6:$A$46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 14 (Estoques aposent.)'!$C$6:$C$46</c:f>
              <c:numCache>
                <c:formatCode>#,##0</c:formatCode>
                <c:ptCount val="41"/>
                <c:pt idx="0">
                  <c:v>410569</c:v>
                </c:pt>
                <c:pt idx="1">
                  <c:v>397057</c:v>
                </c:pt>
                <c:pt idx="2">
                  <c:v>382073</c:v>
                </c:pt>
                <c:pt idx="3">
                  <c:v>364814</c:v>
                </c:pt>
                <c:pt idx="4">
                  <c:v>349504</c:v>
                </c:pt>
                <c:pt idx="5">
                  <c:v>334971</c:v>
                </c:pt>
                <c:pt idx="6">
                  <c:v>316720</c:v>
                </c:pt>
                <c:pt idx="7">
                  <c:v>300267</c:v>
                </c:pt>
                <c:pt idx="8">
                  <c:v>284437</c:v>
                </c:pt>
                <c:pt idx="9">
                  <c:v>264714</c:v>
                </c:pt>
                <c:pt idx="10">
                  <c:v>250261</c:v>
                </c:pt>
                <c:pt idx="11">
                  <c:v>235673</c:v>
                </c:pt>
                <c:pt idx="12">
                  <c:v>217832</c:v>
                </c:pt>
                <c:pt idx="13">
                  <c:v>203213</c:v>
                </c:pt>
                <c:pt idx="14">
                  <c:v>188815</c:v>
                </c:pt>
                <c:pt idx="15">
                  <c:v>175111</c:v>
                </c:pt>
                <c:pt idx="16">
                  <c:v>159959</c:v>
                </c:pt>
                <c:pt idx="17">
                  <c:v>147510</c:v>
                </c:pt>
                <c:pt idx="18">
                  <c:v>135749</c:v>
                </c:pt>
                <c:pt idx="19">
                  <c:v>125126</c:v>
                </c:pt>
                <c:pt idx="20">
                  <c:v>112620</c:v>
                </c:pt>
                <c:pt idx="21">
                  <c:v>98179</c:v>
                </c:pt>
                <c:pt idx="22">
                  <c:v>88355</c:v>
                </c:pt>
                <c:pt idx="23">
                  <c:v>79902</c:v>
                </c:pt>
                <c:pt idx="24">
                  <c:v>71201</c:v>
                </c:pt>
                <c:pt idx="25">
                  <c:v>62844</c:v>
                </c:pt>
                <c:pt idx="26">
                  <c:v>55740</c:v>
                </c:pt>
                <c:pt idx="27">
                  <c:v>50178</c:v>
                </c:pt>
                <c:pt idx="28">
                  <c:v>42515</c:v>
                </c:pt>
                <c:pt idx="29">
                  <c:v>37525</c:v>
                </c:pt>
                <c:pt idx="30">
                  <c:v>32265</c:v>
                </c:pt>
                <c:pt idx="31">
                  <c:v>27097</c:v>
                </c:pt>
                <c:pt idx="32">
                  <c:v>22897</c:v>
                </c:pt>
                <c:pt idx="33">
                  <c:v>19464</c:v>
                </c:pt>
                <c:pt idx="34">
                  <c:v>15956</c:v>
                </c:pt>
                <c:pt idx="35">
                  <c:v>12890</c:v>
                </c:pt>
                <c:pt idx="36">
                  <c:v>11026</c:v>
                </c:pt>
                <c:pt idx="37">
                  <c:v>9566</c:v>
                </c:pt>
                <c:pt idx="38">
                  <c:v>7223</c:v>
                </c:pt>
                <c:pt idx="39">
                  <c:v>5583</c:v>
                </c:pt>
                <c:pt idx="40">
                  <c:v>4456</c:v>
                </c:pt>
              </c:numCache>
            </c:numRef>
          </c:val>
          <c:smooth val="0"/>
        </c:ser>
        <c:ser>
          <c:idx val="3"/>
          <c:order val="3"/>
          <c:tx>
            <c:v>PEC</c:v>
          </c:tx>
          <c:spPr>
            <a:ln w="12700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14 (Estoques aposent.)'!$A$6:$A$46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 14 (Estoques aposent.)'!$F$6:$F$46</c:f>
              <c:numCache>
                <c:formatCode>#,##0</c:formatCode>
                <c:ptCount val="41"/>
                <c:pt idx="0">
                  <c:v>410569</c:v>
                </c:pt>
                <c:pt idx="1">
                  <c:v>397057</c:v>
                </c:pt>
                <c:pt idx="2">
                  <c:v>382073</c:v>
                </c:pt>
                <c:pt idx="3">
                  <c:v>364814</c:v>
                </c:pt>
                <c:pt idx="4">
                  <c:v>349504</c:v>
                </c:pt>
                <c:pt idx="5">
                  <c:v>334971</c:v>
                </c:pt>
                <c:pt idx="6">
                  <c:v>316720</c:v>
                </c:pt>
                <c:pt idx="7">
                  <c:v>300267</c:v>
                </c:pt>
                <c:pt idx="8">
                  <c:v>284437</c:v>
                </c:pt>
                <c:pt idx="9">
                  <c:v>264714</c:v>
                </c:pt>
                <c:pt idx="10">
                  <c:v>250261</c:v>
                </c:pt>
                <c:pt idx="11">
                  <c:v>235673</c:v>
                </c:pt>
                <c:pt idx="12">
                  <c:v>217832</c:v>
                </c:pt>
                <c:pt idx="13">
                  <c:v>203213</c:v>
                </c:pt>
                <c:pt idx="14">
                  <c:v>188815</c:v>
                </c:pt>
                <c:pt idx="15">
                  <c:v>175111</c:v>
                </c:pt>
                <c:pt idx="16">
                  <c:v>159959</c:v>
                </c:pt>
                <c:pt idx="17">
                  <c:v>147510</c:v>
                </c:pt>
                <c:pt idx="18">
                  <c:v>135749</c:v>
                </c:pt>
                <c:pt idx="19">
                  <c:v>125126</c:v>
                </c:pt>
                <c:pt idx="20">
                  <c:v>112620</c:v>
                </c:pt>
                <c:pt idx="21">
                  <c:v>98179</c:v>
                </c:pt>
                <c:pt idx="22">
                  <c:v>88355</c:v>
                </c:pt>
                <c:pt idx="23">
                  <c:v>79902</c:v>
                </c:pt>
                <c:pt idx="24">
                  <c:v>71201</c:v>
                </c:pt>
                <c:pt idx="25">
                  <c:v>62844</c:v>
                </c:pt>
                <c:pt idx="26">
                  <c:v>55740</c:v>
                </c:pt>
                <c:pt idx="27">
                  <c:v>50178</c:v>
                </c:pt>
                <c:pt idx="28">
                  <c:v>42515</c:v>
                </c:pt>
                <c:pt idx="29">
                  <c:v>37525</c:v>
                </c:pt>
                <c:pt idx="30">
                  <c:v>32265</c:v>
                </c:pt>
                <c:pt idx="31">
                  <c:v>27097</c:v>
                </c:pt>
                <c:pt idx="32">
                  <c:v>22897</c:v>
                </c:pt>
                <c:pt idx="33">
                  <c:v>19464</c:v>
                </c:pt>
                <c:pt idx="34">
                  <c:v>15956</c:v>
                </c:pt>
                <c:pt idx="35">
                  <c:v>12890</c:v>
                </c:pt>
                <c:pt idx="36">
                  <c:v>11026</c:v>
                </c:pt>
                <c:pt idx="37">
                  <c:v>9566</c:v>
                </c:pt>
                <c:pt idx="38">
                  <c:v>7223</c:v>
                </c:pt>
                <c:pt idx="39">
                  <c:v>5583</c:v>
                </c:pt>
                <c:pt idx="40">
                  <c:v>4456</c:v>
                </c:pt>
              </c:numCache>
            </c:numRef>
          </c:val>
          <c:smooth val="0"/>
        </c:ser>
        <c:ser>
          <c:idx val="6"/>
          <c:order val="6"/>
          <c:tx>
            <c:v>Substitutivo</c:v>
          </c:tx>
          <c:spPr>
            <a:ln w="1270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14 (Estoques aposent.)'!$A$6:$A$46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 14 (Estoques aposent.)'!$I$6:$I$46</c:f>
              <c:numCache>
                <c:formatCode>#,##0</c:formatCode>
                <c:ptCount val="41"/>
                <c:pt idx="0">
                  <c:v>410569</c:v>
                </c:pt>
                <c:pt idx="1">
                  <c:v>397057</c:v>
                </c:pt>
                <c:pt idx="2">
                  <c:v>382073</c:v>
                </c:pt>
                <c:pt idx="3">
                  <c:v>364814</c:v>
                </c:pt>
                <c:pt idx="4">
                  <c:v>349504</c:v>
                </c:pt>
                <c:pt idx="5">
                  <c:v>334971</c:v>
                </c:pt>
                <c:pt idx="6">
                  <c:v>316720</c:v>
                </c:pt>
                <c:pt idx="7">
                  <c:v>300267</c:v>
                </c:pt>
                <c:pt idx="8">
                  <c:v>284437</c:v>
                </c:pt>
                <c:pt idx="9">
                  <c:v>264714</c:v>
                </c:pt>
                <c:pt idx="10">
                  <c:v>250261</c:v>
                </c:pt>
                <c:pt idx="11">
                  <c:v>235673</c:v>
                </c:pt>
                <c:pt idx="12">
                  <c:v>217832</c:v>
                </c:pt>
                <c:pt idx="13">
                  <c:v>203213</c:v>
                </c:pt>
                <c:pt idx="14">
                  <c:v>188815</c:v>
                </c:pt>
                <c:pt idx="15">
                  <c:v>175111</c:v>
                </c:pt>
                <c:pt idx="16">
                  <c:v>159959</c:v>
                </c:pt>
                <c:pt idx="17">
                  <c:v>147510</c:v>
                </c:pt>
                <c:pt idx="18">
                  <c:v>135749</c:v>
                </c:pt>
                <c:pt idx="19">
                  <c:v>125126</c:v>
                </c:pt>
                <c:pt idx="20">
                  <c:v>112620</c:v>
                </c:pt>
                <c:pt idx="21">
                  <c:v>98179</c:v>
                </c:pt>
                <c:pt idx="22">
                  <c:v>88355</c:v>
                </c:pt>
                <c:pt idx="23">
                  <c:v>79902</c:v>
                </c:pt>
                <c:pt idx="24">
                  <c:v>71201</c:v>
                </c:pt>
                <c:pt idx="25">
                  <c:v>62844</c:v>
                </c:pt>
                <c:pt idx="26">
                  <c:v>55740</c:v>
                </c:pt>
                <c:pt idx="27">
                  <c:v>50178</c:v>
                </c:pt>
                <c:pt idx="28">
                  <c:v>42515</c:v>
                </c:pt>
                <c:pt idx="29">
                  <c:v>37525</c:v>
                </c:pt>
                <c:pt idx="30">
                  <c:v>32265</c:v>
                </c:pt>
                <c:pt idx="31">
                  <c:v>27097</c:v>
                </c:pt>
                <c:pt idx="32">
                  <c:v>22897</c:v>
                </c:pt>
                <c:pt idx="33">
                  <c:v>19464</c:v>
                </c:pt>
                <c:pt idx="34">
                  <c:v>15956</c:v>
                </c:pt>
                <c:pt idx="35">
                  <c:v>12890</c:v>
                </c:pt>
                <c:pt idx="36">
                  <c:v>11026</c:v>
                </c:pt>
                <c:pt idx="37">
                  <c:v>9566</c:v>
                </c:pt>
                <c:pt idx="38">
                  <c:v>7223</c:v>
                </c:pt>
                <c:pt idx="39">
                  <c:v>5583</c:v>
                </c:pt>
                <c:pt idx="40">
                  <c:v>4456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906528"/>
        <c:axId val="47990708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'Gráfico 14 (Estoques aposent.)'!$C$5</c15:sqref>
                        </c15:formulaRef>
                      </c:ext>
                    </c:extLst>
                    <c:strCache>
                      <c:ptCount val="1"/>
                      <c:pt idx="0">
                        <c:v>Aposentados em 2018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'Gráfico 14 (Estoques aposent.)'!$A$6:$A$46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  <c:pt idx="31">
                        <c:v>2051</c:v>
                      </c:pt>
                      <c:pt idx="32">
                        <c:v>2052</c:v>
                      </c:pt>
                      <c:pt idx="33">
                        <c:v>2053</c:v>
                      </c:pt>
                      <c:pt idx="34">
                        <c:v>2054</c:v>
                      </c:pt>
                      <c:pt idx="35">
                        <c:v>2055</c:v>
                      </c:pt>
                      <c:pt idx="36">
                        <c:v>2056</c:v>
                      </c:pt>
                      <c:pt idx="37">
                        <c:v>2057</c:v>
                      </c:pt>
                      <c:pt idx="38">
                        <c:v>2058</c:v>
                      </c:pt>
                      <c:pt idx="39">
                        <c:v>2059</c:v>
                      </c:pt>
                      <c:pt idx="40">
                        <c:v>2060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'Gráfico 14 (Estoques aposent.)'!$C$6:$C$46</c15:sqref>
                        </c15:formulaRef>
                      </c:ext>
                    </c:extLst>
                    <c:numCache>
                      <c:formatCode>#,##0</c:formatCode>
                      <c:ptCount val="41"/>
                      <c:pt idx="0">
                        <c:v>410569</c:v>
                      </c:pt>
                      <c:pt idx="1">
                        <c:v>397057</c:v>
                      </c:pt>
                      <c:pt idx="2">
                        <c:v>382073</c:v>
                      </c:pt>
                      <c:pt idx="3">
                        <c:v>364814</c:v>
                      </c:pt>
                      <c:pt idx="4">
                        <c:v>349504</c:v>
                      </c:pt>
                      <c:pt idx="5">
                        <c:v>334971</c:v>
                      </c:pt>
                      <c:pt idx="6">
                        <c:v>316720</c:v>
                      </c:pt>
                      <c:pt idx="7">
                        <c:v>300267</c:v>
                      </c:pt>
                      <c:pt idx="8">
                        <c:v>284437</c:v>
                      </c:pt>
                      <c:pt idx="9">
                        <c:v>264714</c:v>
                      </c:pt>
                      <c:pt idx="10">
                        <c:v>250261</c:v>
                      </c:pt>
                      <c:pt idx="11">
                        <c:v>235673</c:v>
                      </c:pt>
                      <c:pt idx="12">
                        <c:v>217832</c:v>
                      </c:pt>
                      <c:pt idx="13">
                        <c:v>203213</c:v>
                      </c:pt>
                      <c:pt idx="14">
                        <c:v>188815</c:v>
                      </c:pt>
                      <c:pt idx="15">
                        <c:v>175111</c:v>
                      </c:pt>
                      <c:pt idx="16">
                        <c:v>159959</c:v>
                      </c:pt>
                      <c:pt idx="17">
                        <c:v>147510</c:v>
                      </c:pt>
                      <c:pt idx="18">
                        <c:v>135749</c:v>
                      </c:pt>
                      <c:pt idx="19">
                        <c:v>125126</c:v>
                      </c:pt>
                      <c:pt idx="20">
                        <c:v>112620</c:v>
                      </c:pt>
                      <c:pt idx="21">
                        <c:v>98179</c:v>
                      </c:pt>
                      <c:pt idx="22">
                        <c:v>88355</c:v>
                      </c:pt>
                      <c:pt idx="23">
                        <c:v>79902</c:v>
                      </c:pt>
                      <c:pt idx="24">
                        <c:v>71201</c:v>
                      </c:pt>
                      <c:pt idx="25">
                        <c:v>62844</c:v>
                      </c:pt>
                      <c:pt idx="26">
                        <c:v>55740</c:v>
                      </c:pt>
                      <c:pt idx="27">
                        <c:v>50178</c:v>
                      </c:pt>
                      <c:pt idx="28">
                        <c:v>42515</c:v>
                      </c:pt>
                      <c:pt idx="29">
                        <c:v>37525</c:v>
                      </c:pt>
                      <c:pt idx="30">
                        <c:v>32265</c:v>
                      </c:pt>
                      <c:pt idx="31">
                        <c:v>27097</c:v>
                      </c:pt>
                      <c:pt idx="32">
                        <c:v>22897</c:v>
                      </c:pt>
                      <c:pt idx="33">
                        <c:v>19464</c:v>
                      </c:pt>
                      <c:pt idx="34">
                        <c:v>15956</c:v>
                      </c:pt>
                      <c:pt idx="35">
                        <c:v>12890</c:v>
                      </c:pt>
                      <c:pt idx="36">
                        <c:v>11026</c:v>
                      </c:pt>
                      <c:pt idx="37">
                        <c:v>9566</c:v>
                      </c:pt>
                      <c:pt idx="38">
                        <c:v>7223</c:v>
                      </c:pt>
                      <c:pt idx="39">
                        <c:v>5583</c:v>
                      </c:pt>
                      <c:pt idx="40">
                        <c:v>4456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aposent.)'!$D$5</c15:sqref>
                        </c15:formulaRef>
                      </c:ext>
                    </c:extLst>
                    <c:strCache>
                      <c:ptCount val="1"/>
                      <c:pt idx="0">
                        <c:v>Todos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aposent.)'!$A$6:$A$46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  <c:pt idx="31">
                        <c:v>2051</c:v>
                      </c:pt>
                      <c:pt idx="32">
                        <c:v>2052</c:v>
                      </c:pt>
                      <c:pt idx="33">
                        <c:v>2053</c:v>
                      </c:pt>
                      <c:pt idx="34">
                        <c:v>2054</c:v>
                      </c:pt>
                      <c:pt idx="35">
                        <c:v>2055</c:v>
                      </c:pt>
                      <c:pt idx="36">
                        <c:v>2056</c:v>
                      </c:pt>
                      <c:pt idx="37">
                        <c:v>2057</c:v>
                      </c:pt>
                      <c:pt idx="38">
                        <c:v>2058</c:v>
                      </c:pt>
                      <c:pt idx="39">
                        <c:v>2059</c:v>
                      </c:pt>
                      <c:pt idx="40">
                        <c:v>2060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aposent.)'!$D$6:$D$46</c15:sqref>
                        </c15:formulaRef>
                      </c:ext>
                    </c:extLst>
                    <c:numCache>
                      <c:formatCode>#,##0</c:formatCode>
                      <c:ptCount val="41"/>
                      <c:pt idx="0">
                        <c:v>502427</c:v>
                      </c:pt>
                      <c:pt idx="1">
                        <c:v>521773</c:v>
                      </c:pt>
                      <c:pt idx="2">
                        <c:v>536437</c:v>
                      </c:pt>
                      <c:pt idx="3">
                        <c:v>545651</c:v>
                      </c:pt>
                      <c:pt idx="4">
                        <c:v>554823</c:v>
                      </c:pt>
                      <c:pt idx="5">
                        <c:v>562588</c:v>
                      </c:pt>
                      <c:pt idx="6">
                        <c:v>563639</c:v>
                      </c:pt>
                      <c:pt idx="7">
                        <c:v>563757</c:v>
                      </c:pt>
                      <c:pt idx="8">
                        <c:v>566009</c:v>
                      </c:pt>
                      <c:pt idx="9">
                        <c:v>557315</c:v>
                      </c:pt>
                      <c:pt idx="10">
                        <c:v>554464</c:v>
                      </c:pt>
                      <c:pt idx="11">
                        <c:v>548829</c:v>
                      </c:pt>
                      <c:pt idx="12">
                        <c:v>537981</c:v>
                      </c:pt>
                      <c:pt idx="13">
                        <c:v>534187</c:v>
                      </c:pt>
                      <c:pt idx="14">
                        <c:v>528693</c:v>
                      </c:pt>
                      <c:pt idx="15">
                        <c:v>524058</c:v>
                      </c:pt>
                      <c:pt idx="16">
                        <c:v>518777</c:v>
                      </c:pt>
                      <c:pt idx="17">
                        <c:v>515121</c:v>
                      </c:pt>
                      <c:pt idx="18">
                        <c:v>513113</c:v>
                      </c:pt>
                      <c:pt idx="19">
                        <c:v>511169</c:v>
                      </c:pt>
                      <c:pt idx="20">
                        <c:v>502323</c:v>
                      </c:pt>
                      <c:pt idx="21">
                        <c:v>490933</c:v>
                      </c:pt>
                      <c:pt idx="22">
                        <c:v>487947</c:v>
                      </c:pt>
                      <c:pt idx="23">
                        <c:v>483473</c:v>
                      </c:pt>
                      <c:pt idx="24">
                        <c:v>477334</c:v>
                      </c:pt>
                      <c:pt idx="25">
                        <c:v>471509</c:v>
                      </c:pt>
                      <c:pt idx="26">
                        <c:v>463815</c:v>
                      </c:pt>
                      <c:pt idx="27">
                        <c:v>453782</c:v>
                      </c:pt>
                      <c:pt idx="28">
                        <c:v>438172</c:v>
                      </c:pt>
                      <c:pt idx="29">
                        <c:v>428628</c:v>
                      </c:pt>
                      <c:pt idx="30">
                        <c:v>413766</c:v>
                      </c:pt>
                      <c:pt idx="31">
                        <c:v>398908</c:v>
                      </c:pt>
                      <c:pt idx="32">
                        <c:v>383388</c:v>
                      </c:pt>
                      <c:pt idx="33">
                        <c:v>365789</c:v>
                      </c:pt>
                      <c:pt idx="34">
                        <c:v>350855</c:v>
                      </c:pt>
                      <c:pt idx="35">
                        <c:v>331666</c:v>
                      </c:pt>
                      <c:pt idx="36">
                        <c:v>318406</c:v>
                      </c:pt>
                      <c:pt idx="37">
                        <c:v>303750</c:v>
                      </c:pt>
                      <c:pt idx="38">
                        <c:v>286632</c:v>
                      </c:pt>
                      <c:pt idx="39">
                        <c:v>268075</c:v>
                      </c:pt>
                      <c:pt idx="40">
                        <c:v>254019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aposent.)'!$F$5</c15:sqref>
                        </c15:formulaRef>
                      </c:ext>
                    </c:extLst>
                    <c:strCache>
                      <c:ptCount val="1"/>
                      <c:pt idx="0">
                        <c:v>Aposentados em 2018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aposent.)'!$A$6:$A$46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  <c:pt idx="31">
                        <c:v>2051</c:v>
                      </c:pt>
                      <c:pt idx="32">
                        <c:v>2052</c:v>
                      </c:pt>
                      <c:pt idx="33">
                        <c:v>2053</c:v>
                      </c:pt>
                      <c:pt idx="34">
                        <c:v>2054</c:v>
                      </c:pt>
                      <c:pt idx="35">
                        <c:v>2055</c:v>
                      </c:pt>
                      <c:pt idx="36">
                        <c:v>2056</c:v>
                      </c:pt>
                      <c:pt idx="37">
                        <c:v>2057</c:v>
                      </c:pt>
                      <c:pt idx="38">
                        <c:v>2058</c:v>
                      </c:pt>
                      <c:pt idx="39">
                        <c:v>2059</c:v>
                      </c:pt>
                      <c:pt idx="40">
                        <c:v>2060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aposent.)'!$F$6:$F$46</c15:sqref>
                        </c15:formulaRef>
                      </c:ext>
                    </c:extLst>
                    <c:numCache>
                      <c:formatCode>#,##0</c:formatCode>
                      <c:ptCount val="41"/>
                      <c:pt idx="0">
                        <c:v>410569</c:v>
                      </c:pt>
                      <c:pt idx="1">
                        <c:v>397057</c:v>
                      </c:pt>
                      <c:pt idx="2">
                        <c:v>382073</c:v>
                      </c:pt>
                      <c:pt idx="3">
                        <c:v>364814</c:v>
                      </c:pt>
                      <c:pt idx="4">
                        <c:v>349504</c:v>
                      </c:pt>
                      <c:pt idx="5">
                        <c:v>334971</c:v>
                      </c:pt>
                      <c:pt idx="6">
                        <c:v>316720</c:v>
                      </c:pt>
                      <c:pt idx="7">
                        <c:v>300267</c:v>
                      </c:pt>
                      <c:pt idx="8">
                        <c:v>284437</c:v>
                      </c:pt>
                      <c:pt idx="9">
                        <c:v>264714</c:v>
                      </c:pt>
                      <c:pt idx="10">
                        <c:v>250261</c:v>
                      </c:pt>
                      <c:pt idx="11">
                        <c:v>235673</c:v>
                      </c:pt>
                      <c:pt idx="12">
                        <c:v>217832</c:v>
                      </c:pt>
                      <c:pt idx="13">
                        <c:v>203213</c:v>
                      </c:pt>
                      <c:pt idx="14">
                        <c:v>188815</c:v>
                      </c:pt>
                      <c:pt idx="15">
                        <c:v>175111</c:v>
                      </c:pt>
                      <c:pt idx="16">
                        <c:v>159959</c:v>
                      </c:pt>
                      <c:pt idx="17">
                        <c:v>147510</c:v>
                      </c:pt>
                      <c:pt idx="18">
                        <c:v>135749</c:v>
                      </c:pt>
                      <c:pt idx="19">
                        <c:v>125126</c:v>
                      </c:pt>
                      <c:pt idx="20">
                        <c:v>112620</c:v>
                      </c:pt>
                      <c:pt idx="21">
                        <c:v>98179</c:v>
                      </c:pt>
                      <c:pt idx="22">
                        <c:v>88355</c:v>
                      </c:pt>
                      <c:pt idx="23">
                        <c:v>79902</c:v>
                      </c:pt>
                      <c:pt idx="24">
                        <c:v>71201</c:v>
                      </c:pt>
                      <c:pt idx="25">
                        <c:v>62844</c:v>
                      </c:pt>
                      <c:pt idx="26">
                        <c:v>55740</c:v>
                      </c:pt>
                      <c:pt idx="27">
                        <c:v>50178</c:v>
                      </c:pt>
                      <c:pt idx="28">
                        <c:v>42515</c:v>
                      </c:pt>
                      <c:pt idx="29">
                        <c:v>37525</c:v>
                      </c:pt>
                      <c:pt idx="30">
                        <c:v>32265</c:v>
                      </c:pt>
                      <c:pt idx="31">
                        <c:v>27097</c:v>
                      </c:pt>
                      <c:pt idx="32">
                        <c:v>22897</c:v>
                      </c:pt>
                      <c:pt idx="33">
                        <c:v>19464</c:v>
                      </c:pt>
                      <c:pt idx="34">
                        <c:v>15956</c:v>
                      </c:pt>
                      <c:pt idx="35">
                        <c:v>12890</c:v>
                      </c:pt>
                      <c:pt idx="36">
                        <c:v>11026</c:v>
                      </c:pt>
                      <c:pt idx="37">
                        <c:v>9566</c:v>
                      </c:pt>
                      <c:pt idx="38">
                        <c:v>7223</c:v>
                      </c:pt>
                      <c:pt idx="39">
                        <c:v>5583</c:v>
                      </c:pt>
                      <c:pt idx="40">
                        <c:v>4456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aposent.)'!$G$5</c15:sqref>
                        </c15:formulaRef>
                      </c:ext>
                    </c:extLst>
                    <c:strCache>
                      <c:ptCount val="1"/>
                      <c:pt idx="0">
                        <c:v>Todos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aposent.)'!$A$6:$A$46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  <c:pt idx="31">
                        <c:v>2051</c:v>
                      </c:pt>
                      <c:pt idx="32">
                        <c:v>2052</c:v>
                      </c:pt>
                      <c:pt idx="33">
                        <c:v>2053</c:v>
                      </c:pt>
                      <c:pt idx="34">
                        <c:v>2054</c:v>
                      </c:pt>
                      <c:pt idx="35">
                        <c:v>2055</c:v>
                      </c:pt>
                      <c:pt idx="36">
                        <c:v>2056</c:v>
                      </c:pt>
                      <c:pt idx="37">
                        <c:v>2057</c:v>
                      </c:pt>
                      <c:pt idx="38">
                        <c:v>2058</c:v>
                      </c:pt>
                      <c:pt idx="39">
                        <c:v>2059</c:v>
                      </c:pt>
                      <c:pt idx="40">
                        <c:v>2060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aposent.)'!$G$6:$G$46</c15:sqref>
                        </c15:formulaRef>
                      </c:ext>
                    </c:extLst>
                    <c:numCache>
                      <c:formatCode>#,##0</c:formatCode>
                      <c:ptCount val="41"/>
                      <c:pt idx="0">
                        <c:v>500810</c:v>
                      </c:pt>
                      <c:pt idx="1">
                        <c:v>511119</c:v>
                      </c:pt>
                      <c:pt idx="2">
                        <c:v>514214</c:v>
                      </c:pt>
                      <c:pt idx="3">
                        <c:v>508382</c:v>
                      </c:pt>
                      <c:pt idx="4">
                        <c:v>499704</c:v>
                      </c:pt>
                      <c:pt idx="5">
                        <c:v>490123</c:v>
                      </c:pt>
                      <c:pt idx="6">
                        <c:v>477577</c:v>
                      </c:pt>
                      <c:pt idx="7">
                        <c:v>466706</c:v>
                      </c:pt>
                      <c:pt idx="8">
                        <c:v>461046</c:v>
                      </c:pt>
                      <c:pt idx="9">
                        <c:v>453162</c:v>
                      </c:pt>
                      <c:pt idx="10">
                        <c:v>454780</c:v>
                      </c:pt>
                      <c:pt idx="11">
                        <c:v>453182</c:v>
                      </c:pt>
                      <c:pt idx="12">
                        <c:v>445655</c:v>
                      </c:pt>
                      <c:pt idx="13">
                        <c:v>441362</c:v>
                      </c:pt>
                      <c:pt idx="14">
                        <c:v>435367</c:v>
                      </c:pt>
                      <c:pt idx="15">
                        <c:v>429423</c:v>
                      </c:pt>
                      <c:pt idx="16">
                        <c:v>417863</c:v>
                      </c:pt>
                      <c:pt idx="17">
                        <c:v>411278</c:v>
                      </c:pt>
                      <c:pt idx="18">
                        <c:v>406773</c:v>
                      </c:pt>
                      <c:pt idx="19">
                        <c:v>403213</c:v>
                      </c:pt>
                      <c:pt idx="20">
                        <c:v>394196</c:v>
                      </c:pt>
                      <c:pt idx="21">
                        <c:v>383985</c:v>
                      </c:pt>
                      <c:pt idx="22">
                        <c:v>383028</c:v>
                      </c:pt>
                      <c:pt idx="23">
                        <c:v>382649</c:v>
                      </c:pt>
                      <c:pt idx="24">
                        <c:v>382691</c:v>
                      </c:pt>
                      <c:pt idx="25">
                        <c:v>384835</c:v>
                      </c:pt>
                      <c:pt idx="26">
                        <c:v>386448</c:v>
                      </c:pt>
                      <c:pt idx="27">
                        <c:v>386445</c:v>
                      </c:pt>
                      <c:pt idx="28">
                        <c:v>380816</c:v>
                      </c:pt>
                      <c:pt idx="29">
                        <c:v>380607</c:v>
                      </c:pt>
                      <c:pt idx="30">
                        <c:v>374658</c:v>
                      </c:pt>
                      <c:pt idx="31">
                        <c:v>368302</c:v>
                      </c:pt>
                      <c:pt idx="32">
                        <c:v>359585</c:v>
                      </c:pt>
                      <c:pt idx="33">
                        <c:v>348175</c:v>
                      </c:pt>
                      <c:pt idx="34">
                        <c:v>338293</c:v>
                      </c:pt>
                      <c:pt idx="35">
                        <c:v>323113</c:v>
                      </c:pt>
                      <c:pt idx="36">
                        <c:v>312686</c:v>
                      </c:pt>
                      <c:pt idx="37">
                        <c:v>300091</c:v>
                      </c:pt>
                      <c:pt idx="38">
                        <c:v>284349</c:v>
                      </c:pt>
                      <c:pt idx="39">
                        <c:v>266749</c:v>
                      </c:pt>
                      <c:pt idx="40">
                        <c:v>253267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aposent.)'!$I$5</c15:sqref>
                        </c15:formulaRef>
                      </c:ext>
                    </c:extLst>
                    <c:strCache>
                      <c:ptCount val="1"/>
                      <c:pt idx="0">
                        <c:v>Aposentados em 2018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aposent.)'!$A$6:$A$46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  <c:pt idx="31">
                        <c:v>2051</c:v>
                      </c:pt>
                      <c:pt idx="32">
                        <c:v>2052</c:v>
                      </c:pt>
                      <c:pt idx="33">
                        <c:v>2053</c:v>
                      </c:pt>
                      <c:pt idx="34">
                        <c:v>2054</c:v>
                      </c:pt>
                      <c:pt idx="35">
                        <c:v>2055</c:v>
                      </c:pt>
                      <c:pt idx="36">
                        <c:v>2056</c:v>
                      </c:pt>
                      <c:pt idx="37">
                        <c:v>2057</c:v>
                      </c:pt>
                      <c:pt idx="38">
                        <c:v>2058</c:v>
                      </c:pt>
                      <c:pt idx="39">
                        <c:v>2059</c:v>
                      </c:pt>
                      <c:pt idx="40">
                        <c:v>2060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aposent.)'!$I$6:$I$46</c15:sqref>
                        </c15:formulaRef>
                      </c:ext>
                    </c:extLst>
                    <c:numCache>
                      <c:formatCode>#,##0</c:formatCode>
                      <c:ptCount val="41"/>
                      <c:pt idx="0">
                        <c:v>410569</c:v>
                      </c:pt>
                      <c:pt idx="1">
                        <c:v>397057</c:v>
                      </c:pt>
                      <c:pt idx="2">
                        <c:v>382073</c:v>
                      </c:pt>
                      <c:pt idx="3">
                        <c:v>364814</c:v>
                      </c:pt>
                      <c:pt idx="4">
                        <c:v>349504</c:v>
                      </c:pt>
                      <c:pt idx="5">
                        <c:v>334971</c:v>
                      </c:pt>
                      <c:pt idx="6">
                        <c:v>316720</c:v>
                      </c:pt>
                      <c:pt idx="7">
                        <c:v>300267</c:v>
                      </c:pt>
                      <c:pt idx="8">
                        <c:v>284437</c:v>
                      </c:pt>
                      <c:pt idx="9">
                        <c:v>264714</c:v>
                      </c:pt>
                      <c:pt idx="10">
                        <c:v>250261</c:v>
                      </c:pt>
                      <c:pt idx="11">
                        <c:v>235673</c:v>
                      </c:pt>
                      <c:pt idx="12">
                        <c:v>217832</c:v>
                      </c:pt>
                      <c:pt idx="13">
                        <c:v>203213</c:v>
                      </c:pt>
                      <c:pt idx="14">
                        <c:v>188815</c:v>
                      </c:pt>
                      <c:pt idx="15">
                        <c:v>175111</c:v>
                      </c:pt>
                      <c:pt idx="16">
                        <c:v>159959</c:v>
                      </c:pt>
                      <c:pt idx="17">
                        <c:v>147510</c:v>
                      </c:pt>
                      <c:pt idx="18">
                        <c:v>135749</c:v>
                      </c:pt>
                      <c:pt idx="19">
                        <c:v>125126</c:v>
                      </c:pt>
                      <c:pt idx="20">
                        <c:v>112620</c:v>
                      </c:pt>
                      <c:pt idx="21">
                        <c:v>98179</c:v>
                      </c:pt>
                      <c:pt idx="22">
                        <c:v>88355</c:v>
                      </c:pt>
                      <c:pt idx="23">
                        <c:v>79902</c:v>
                      </c:pt>
                      <c:pt idx="24">
                        <c:v>71201</c:v>
                      </c:pt>
                      <c:pt idx="25">
                        <c:v>62844</c:v>
                      </c:pt>
                      <c:pt idx="26">
                        <c:v>55740</c:v>
                      </c:pt>
                      <c:pt idx="27">
                        <c:v>50178</c:v>
                      </c:pt>
                      <c:pt idx="28">
                        <c:v>42515</c:v>
                      </c:pt>
                      <c:pt idx="29">
                        <c:v>37525</c:v>
                      </c:pt>
                      <c:pt idx="30">
                        <c:v>32265</c:v>
                      </c:pt>
                      <c:pt idx="31">
                        <c:v>27097</c:v>
                      </c:pt>
                      <c:pt idx="32">
                        <c:v>22897</c:v>
                      </c:pt>
                      <c:pt idx="33">
                        <c:v>19464</c:v>
                      </c:pt>
                      <c:pt idx="34">
                        <c:v>15956</c:v>
                      </c:pt>
                      <c:pt idx="35">
                        <c:v>12890</c:v>
                      </c:pt>
                      <c:pt idx="36">
                        <c:v>11026</c:v>
                      </c:pt>
                      <c:pt idx="37">
                        <c:v>9566</c:v>
                      </c:pt>
                      <c:pt idx="38">
                        <c:v>7223</c:v>
                      </c:pt>
                      <c:pt idx="39">
                        <c:v>5583</c:v>
                      </c:pt>
                      <c:pt idx="40">
                        <c:v>4456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aposent.)'!$J$5</c15:sqref>
                        </c15:formulaRef>
                      </c:ext>
                    </c:extLst>
                    <c:strCache>
                      <c:ptCount val="1"/>
                      <c:pt idx="0">
                        <c:v>Todos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aposent.)'!$A$6:$A$46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  <c:pt idx="31">
                        <c:v>2051</c:v>
                      </c:pt>
                      <c:pt idx="32">
                        <c:v>2052</c:v>
                      </c:pt>
                      <c:pt idx="33">
                        <c:v>2053</c:v>
                      </c:pt>
                      <c:pt idx="34">
                        <c:v>2054</c:v>
                      </c:pt>
                      <c:pt idx="35">
                        <c:v>2055</c:v>
                      </c:pt>
                      <c:pt idx="36">
                        <c:v>2056</c:v>
                      </c:pt>
                      <c:pt idx="37">
                        <c:v>2057</c:v>
                      </c:pt>
                      <c:pt idx="38">
                        <c:v>2058</c:v>
                      </c:pt>
                      <c:pt idx="39">
                        <c:v>2059</c:v>
                      </c:pt>
                      <c:pt idx="40">
                        <c:v>2060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aposent.)'!$J$6:$J$46</c15:sqref>
                        </c15:formulaRef>
                      </c:ext>
                    </c:extLst>
                    <c:numCache>
                      <c:formatCode>#,##0</c:formatCode>
                      <c:ptCount val="41"/>
                      <c:pt idx="0">
                        <c:v>502333</c:v>
                      </c:pt>
                      <c:pt idx="1">
                        <c:v>516582</c:v>
                      </c:pt>
                      <c:pt idx="2">
                        <c:v>525466</c:v>
                      </c:pt>
                      <c:pt idx="3">
                        <c:v>528066</c:v>
                      </c:pt>
                      <c:pt idx="4">
                        <c:v>528527</c:v>
                      </c:pt>
                      <c:pt idx="5">
                        <c:v>529576</c:v>
                      </c:pt>
                      <c:pt idx="6">
                        <c:v>522177</c:v>
                      </c:pt>
                      <c:pt idx="7">
                        <c:v>515946</c:v>
                      </c:pt>
                      <c:pt idx="8">
                        <c:v>507380</c:v>
                      </c:pt>
                      <c:pt idx="9">
                        <c:v>495441</c:v>
                      </c:pt>
                      <c:pt idx="10">
                        <c:v>490779</c:v>
                      </c:pt>
                      <c:pt idx="11">
                        <c:v>484563</c:v>
                      </c:pt>
                      <c:pt idx="12">
                        <c:v>470571</c:v>
                      </c:pt>
                      <c:pt idx="13">
                        <c:v>463492</c:v>
                      </c:pt>
                      <c:pt idx="14">
                        <c:v>452316</c:v>
                      </c:pt>
                      <c:pt idx="15">
                        <c:v>443536</c:v>
                      </c:pt>
                      <c:pt idx="16">
                        <c:v>433791</c:v>
                      </c:pt>
                      <c:pt idx="17">
                        <c:v>426681</c:v>
                      </c:pt>
                      <c:pt idx="18">
                        <c:v>420442</c:v>
                      </c:pt>
                      <c:pt idx="19">
                        <c:v>415679</c:v>
                      </c:pt>
                      <c:pt idx="20">
                        <c:v>405361</c:v>
                      </c:pt>
                      <c:pt idx="21">
                        <c:v>393934</c:v>
                      </c:pt>
                      <c:pt idx="22">
                        <c:v>392079</c:v>
                      </c:pt>
                      <c:pt idx="23">
                        <c:v>391210</c:v>
                      </c:pt>
                      <c:pt idx="24">
                        <c:v>390913</c:v>
                      </c:pt>
                      <c:pt idx="25">
                        <c:v>392542</c:v>
                      </c:pt>
                      <c:pt idx="26">
                        <c:v>393715</c:v>
                      </c:pt>
                      <c:pt idx="27">
                        <c:v>393189</c:v>
                      </c:pt>
                      <c:pt idx="28">
                        <c:v>387128</c:v>
                      </c:pt>
                      <c:pt idx="29">
                        <c:v>386261</c:v>
                      </c:pt>
                      <c:pt idx="30">
                        <c:v>379589</c:v>
                      </c:pt>
                      <c:pt idx="31">
                        <c:v>372077</c:v>
                      </c:pt>
                      <c:pt idx="32">
                        <c:v>363012</c:v>
                      </c:pt>
                      <c:pt idx="33">
                        <c:v>350888</c:v>
                      </c:pt>
                      <c:pt idx="34">
                        <c:v>340433</c:v>
                      </c:pt>
                      <c:pt idx="35">
                        <c:v>324843</c:v>
                      </c:pt>
                      <c:pt idx="36">
                        <c:v>314185</c:v>
                      </c:pt>
                      <c:pt idx="37">
                        <c:v>301374</c:v>
                      </c:pt>
                      <c:pt idx="38">
                        <c:v>285435</c:v>
                      </c:pt>
                      <c:pt idx="39">
                        <c:v>267543</c:v>
                      </c:pt>
                      <c:pt idx="40">
                        <c:v>253796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47990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9907088"/>
        <c:crosses val="autoZero"/>
        <c:auto val="1"/>
        <c:lblAlgn val="ctr"/>
        <c:lblOffset val="100"/>
        <c:noMultiLvlLbl val="0"/>
      </c:catAx>
      <c:valAx>
        <c:axId val="479907088"/>
        <c:scaling>
          <c:orientation val="minMax"/>
          <c:max val="4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990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r>
              <a:rPr lang="pt-BR" sz="1200" b="1" i="0" baseline="0">
                <a:effectLst/>
                <a:latin typeface="+mn-lt"/>
              </a:rPr>
              <a:t>GRÁFICO 14. EVOLUÇÃO DOS ESTOQUES SIMULADOS DE SERVIDORES EM DIFERENTES STATUS</a:t>
            </a:r>
            <a:endParaRPr lang="pt-BR" sz="1200">
              <a:latin typeface="+mn-lt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r>
              <a:rPr lang="pt-BR" sz="1100"/>
              <a:t>Estoque de</a:t>
            </a:r>
            <a:r>
              <a:rPr lang="pt-BR" sz="1100" b="1"/>
              <a:t> </a:t>
            </a:r>
            <a:r>
              <a:rPr lang="pt-BR" sz="1100" b="0"/>
              <a:t>todos os </a:t>
            </a:r>
            <a:r>
              <a:rPr lang="pt-BR" sz="1100"/>
              <a:t>aposentados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8776081774801854E-2"/>
          <c:y val="0.19142390018559804"/>
          <c:w val="0.89280747646894199"/>
          <c:h val="0.64737004061241932"/>
        </c:manualLayout>
      </c:layout>
      <c:lineChart>
        <c:grouping val="standard"/>
        <c:varyColors val="0"/>
        <c:ser>
          <c:idx val="0"/>
          <c:order val="0"/>
          <c:tx>
            <c:v>Vigente</c:v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14 (Estoques aposent.)'!$A$6:$A$46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 14 (Estoques aposent.)'!$D$6:$D$46</c:f>
              <c:numCache>
                <c:formatCode>#,##0</c:formatCode>
                <c:ptCount val="41"/>
                <c:pt idx="0">
                  <c:v>502427</c:v>
                </c:pt>
                <c:pt idx="1">
                  <c:v>521773</c:v>
                </c:pt>
                <c:pt idx="2">
                  <c:v>536437</c:v>
                </c:pt>
                <c:pt idx="3">
                  <c:v>545651</c:v>
                </c:pt>
                <c:pt idx="4">
                  <c:v>554823</c:v>
                </c:pt>
                <c:pt idx="5">
                  <c:v>562588</c:v>
                </c:pt>
                <c:pt idx="6">
                  <c:v>563639</c:v>
                </c:pt>
                <c:pt idx="7">
                  <c:v>563757</c:v>
                </c:pt>
                <c:pt idx="8">
                  <c:v>566009</c:v>
                </c:pt>
                <c:pt idx="9">
                  <c:v>557315</c:v>
                </c:pt>
                <c:pt idx="10">
                  <c:v>554464</c:v>
                </c:pt>
                <c:pt idx="11">
                  <c:v>548829</c:v>
                </c:pt>
                <c:pt idx="12">
                  <c:v>537981</c:v>
                </c:pt>
                <c:pt idx="13">
                  <c:v>534187</c:v>
                </c:pt>
                <c:pt idx="14">
                  <c:v>528693</c:v>
                </c:pt>
                <c:pt idx="15">
                  <c:v>524058</c:v>
                </c:pt>
                <c:pt idx="16">
                  <c:v>518777</c:v>
                </c:pt>
                <c:pt idx="17">
                  <c:v>515121</c:v>
                </c:pt>
                <c:pt idx="18">
                  <c:v>513113</c:v>
                </c:pt>
                <c:pt idx="19">
                  <c:v>511169</c:v>
                </c:pt>
                <c:pt idx="20">
                  <c:v>502323</c:v>
                </c:pt>
                <c:pt idx="21">
                  <c:v>490933</c:v>
                </c:pt>
                <c:pt idx="22">
                  <c:v>487947</c:v>
                </c:pt>
                <c:pt idx="23">
                  <c:v>483473</c:v>
                </c:pt>
                <c:pt idx="24">
                  <c:v>477334</c:v>
                </c:pt>
                <c:pt idx="25">
                  <c:v>471509</c:v>
                </c:pt>
                <c:pt idx="26">
                  <c:v>463815</c:v>
                </c:pt>
                <c:pt idx="27">
                  <c:v>453782</c:v>
                </c:pt>
                <c:pt idx="28">
                  <c:v>438172</c:v>
                </c:pt>
                <c:pt idx="29">
                  <c:v>428628</c:v>
                </c:pt>
                <c:pt idx="30">
                  <c:v>413766</c:v>
                </c:pt>
                <c:pt idx="31">
                  <c:v>398908</c:v>
                </c:pt>
                <c:pt idx="32">
                  <c:v>383388</c:v>
                </c:pt>
                <c:pt idx="33">
                  <c:v>365789</c:v>
                </c:pt>
                <c:pt idx="34">
                  <c:v>350855</c:v>
                </c:pt>
                <c:pt idx="35">
                  <c:v>331666</c:v>
                </c:pt>
                <c:pt idx="36">
                  <c:v>318406</c:v>
                </c:pt>
                <c:pt idx="37">
                  <c:v>303750</c:v>
                </c:pt>
                <c:pt idx="38">
                  <c:v>286632</c:v>
                </c:pt>
                <c:pt idx="39">
                  <c:v>268075</c:v>
                </c:pt>
                <c:pt idx="40">
                  <c:v>254019</c:v>
                </c:pt>
              </c:numCache>
            </c:numRef>
          </c:val>
          <c:smooth val="0"/>
        </c:ser>
        <c:ser>
          <c:idx val="3"/>
          <c:order val="3"/>
          <c:tx>
            <c:v>PEC</c:v>
          </c:tx>
          <c:spPr>
            <a:ln w="12700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14 (Estoques aposent.)'!$A$6:$A$46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 14 (Estoques aposent.)'!$G$6:$G$46</c:f>
              <c:numCache>
                <c:formatCode>#,##0</c:formatCode>
                <c:ptCount val="41"/>
                <c:pt idx="0">
                  <c:v>500810</c:v>
                </c:pt>
                <c:pt idx="1">
                  <c:v>511119</c:v>
                </c:pt>
                <c:pt idx="2">
                  <c:v>514214</c:v>
                </c:pt>
                <c:pt idx="3">
                  <c:v>508382</c:v>
                </c:pt>
                <c:pt idx="4">
                  <c:v>499704</c:v>
                </c:pt>
                <c:pt idx="5">
                  <c:v>490123</c:v>
                </c:pt>
                <c:pt idx="6">
                  <c:v>477577</c:v>
                </c:pt>
                <c:pt idx="7">
                  <c:v>466706</c:v>
                </c:pt>
                <c:pt idx="8">
                  <c:v>461046</c:v>
                </c:pt>
                <c:pt idx="9">
                  <c:v>453162</c:v>
                </c:pt>
                <c:pt idx="10">
                  <c:v>454780</c:v>
                </c:pt>
                <c:pt idx="11">
                  <c:v>453182</c:v>
                </c:pt>
                <c:pt idx="12">
                  <c:v>445655</c:v>
                </c:pt>
                <c:pt idx="13">
                  <c:v>441362</c:v>
                </c:pt>
                <c:pt idx="14">
                  <c:v>435367</c:v>
                </c:pt>
                <c:pt idx="15">
                  <c:v>429423</c:v>
                </c:pt>
                <c:pt idx="16">
                  <c:v>417863</c:v>
                </c:pt>
                <c:pt idx="17">
                  <c:v>411278</c:v>
                </c:pt>
                <c:pt idx="18">
                  <c:v>406773</c:v>
                </c:pt>
                <c:pt idx="19">
                  <c:v>403213</c:v>
                </c:pt>
                <c:pt idx="20">
                  <c:v>394196</c:v>
                </c:pt>
                <c:pt idx="21">
                  <c:v>383985</c:v>
                </c:pt>
                <c:pt idx="22">
                  <c:v>383028</c:v>
                </c:pt>
                <c:pt idx="23">
                  <c:v>382649</c:v>
                </c:pt>
                <c:pt idx="24">
                  <c:v>382691</c:v>
                </c:pt>
                <c:pt idx="25">
                  <c:v>384835</c:v>
                </c:pt>
                <c:pt idx="26">
                  <c:v>386448</c:v>
                </c:pt>
                <c:pt idx="27">
                  <c:v>386445</c:v>
                </c:pt>
                <c:pt idx="28">
                  <c:v>380816</c:v>
                </c:pt>
                <c:pt idx="29">
                  <c:v>380607</c:v>
                </c:pt>
                <c:pt idx="30">
                  <c:v>374658</c:v>
                </c:pt>
                <c:pt idx="31">
                  <c:v>368302</c:v>
                </c:pt>
                <c:pt idx="32">
                  <c:v>359585</c:v>
                </c:pt>
                <c:pt idx="33">
                  <c:v>348175</c:v>
                </c:pt>
                <c:pt idx="34">
                  <c:v>338293</c:v>
                </c:pt>
                <c:pt idx="35">
                  <c:v>323113</c:v>
                </c:pt>
                <c:pt idx="36">
                  <c:v>312686</c:v>
                </c:pt>
                <c:pt idx="37">
                  <c:v>300091</c:v>
                </c:pt>
                <c:pt idx="38">
                  <c:v>284349</c:v>
                </c:pt>
                <c:pt idx="39">
                  <c:v>266749</c:v>
                </c:pt>
                <c:pt idx="40">
                  <c:v>253267</c:v>
                </c:pt>
              </c:numCache>
            </c:numRef>
          </c:val>
          <c:smooth val="0"/>
        </c:ser>
        <c:ser>
          <c:idx val="6"/>
          <c:order val="6"/>
          <c:tx>
            <c:v>Substitutivo</c:v>
          </c:tx>
          <c:spPr>
            <a:ln w="1270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14 (Estoques aposent.)'!$A$6:$A$46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 14 (Estoques aposent.)'!$J$6:$J$46</c:f>
              <c:numCache>
                <c:formatCode>#,##0</c:formatCode>
                <c:ptCount val="41"/>
                <c:pt idx="0">
                  <c:v>502333</c:v>
                </c:pt>
                <c:pt idx="1">
                  <c:v>516582</c:v>
                </c:pt>
                <c:pt idx="2">
                  <c:v>525466</c:v>
                </c:pt>
                <c:pt idx="3">
                  <c:v>528066</c:v>
                </c:pt>
                <c:pt idx="4">
                  <c:v>528527</c:v>
                </c:pt>
                <c:pt idx="5">
                  <c:v>529576</c:v>
                </c:pt>
                <c:pt idx="6">
                  <c:v>522177</c:v>
                </c:pt>
                <c:pt idx="7">
                  <c:v>515946</c:v>
                </c:pt>
                <c:pt idx="8">
                  <c:v>507380</c:v>
                </c:pt>
                <c:pt idx="9">
                  <c:v>495441</c:v>
                </c:pt>
                <c:pt idx="10">
                  <c:v>490779</c:v>
                </c:pt>
                <c:pt idx="11">
                  <c:v>484563</c:v>
                </c:pt>
                <c:pt idx="12">
                  <c:v>470571</c:v>
                </c:pt>
                <c:pt idx="13">
                  <c:v>463492</c:v>
                </c:pt>
                <c:pt idx="14">
                  <c:v>452316</c:v>
                </c:pt>
                <c:pt idx="15">
                  <c:v>443536</c:v>
                </c:pt>
                <c:pt idx="16">
                  <c:v>433791</c:v>
                </c:pt>
                <c:pt idx="17">
                  <c:v>426681</c:v>
                </c:pt>
                <c:pt idx="18">
                  <c:v>420442</c:v>
                </c:pt>
                <c:pt idx="19">
                  <c:v>415679</c:v>
                </c:pt>
                <c:pt idx="20">
                  <c:v>405361</c:v>
                </c:pt>
                <c:pt idx="21">
                  <c:v>393934</c:v>
                </c:pt>
                <c:pt idx="22">
                  <c:v>392079</c:v>
                </c:pt>
                <c:pt idx="23">
                  <c:v>391210</c:v>
                </c:pt>
                <c:pt idx="24">
                  <c:v>390913</c:v>
                </c:pt>
                <c:pt idx="25">
                  <c:v>392542</c:v>
                </c:pt>
                <c:pt idx="26">
                  <c:v>393715</c:v>
                </c:pt>
                <c:pt idx="27">
                  <c:v>393189</c:v>
                </c:pt>
                <c:pt idx="28">
                  <c:v>387128</c:v>
                </c:pt>
                <c:pt idx="29">
                  <c:v>386261</c:v>
                </c:pt>
                <c:pt idx="30">
                  <c:v>379589</c:v>
                </c:pt>
                <c:pt idx="31">
                  <c:v>372077</c:v>
                </c:pt>
                <c:pt idx="32">
                  <c:v>363012</c:v>
                </c:pt>
                <c:pt idx="33">
                  <c:v>350888</c:v>
                </c:pt>
                <c:pt idx="34">
                  <c:v>340433</c:v>
                </c:pt>
                <c:pt idx="35">
                  <c:v>324843</c:v>
                </c:pt>
                <c:pt idx="36">
                  <c:v>314185</c:v>
                </c:pt>
                <c:pt idx="37">
                  <c:v>301374</c:v>
                </c:pt>
                <c:pt idx="38">
                  <c:v>285435</c:v>
                </c:pt>
                <c:pt idx="39">
                  <c:v>267543</c:v>
                </c:pt>
                <c:pt idx="40">
                  <c:v>253796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914368"/>
        <c:axId val="47991492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'Gráfico 14 (Estoques aposent.)'!$C$5</c15:sqref>
                        </c15:formulaRef>
                      </c:ext>
                    </c:extLst>
                    <c:strCache>
                      <c:ptCount val="1"/>
                      <c:pt idx="0">
                        <c:v>Aposentados em 2018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'Gráfico 14 (Estoques aposent.)'!$A$6:$A$46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  <c:pt idx="31">
                        <c:v>2051</c:v>
                      </c:pt>
                      <c:pt idx="32">
                        <c:v>2052</c:v>
                      </c:pt>
                      <c:pt idx="33">
                        <c:v>2053</c:v>
                      </c:pt>
                      <c:pt idx="34">
                        <c:v>2054</c:v>
                      </c:pt>
                      <c:pt idx="35">
                        <c:v>2055</c:v>
                      </c:pt>
                      <c:pt idx="36">
                        <c:v>2056</c:v>
                      </c:pt>
                      <c:pt idx="37">
                        <c:v>2057</c:v>
                      </c:pt>
                      <c:pt idx="38">
                        <c:v>2058</c:v>
                      </c:pt>
                      <c:pt idx="39">
                        <c:v>2059</c:v>
                      </c:pt>
                      <c:pt idx="40">
                        <c:v>2060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'Gráfico 14 (Estoques aposent.)'!$C$6:$C$46</c15:sqref>
                        </c15:formulaRef>
                      </c:ext>
                    </c:extLst>
                    <c:numCache>
                      <c:formatCode>#,##0</c:formatCode>
                      <c:ptCount val="41"/>
                      <c:pt idx="0">
                        <c:v>410569</c:v>
                      </c:pt>
                      <c:pt idx="1">
                        <c:v>397057</c:v>
                      </c:pt>
                      <c:pt idx="2">
                        <c:v>382073</c:v>
                      </c:pt>
                      <c:pt idx="3">
                        <c:v>364814</c:v>
                      </c:pt>
                      <c:pt idx="4">
                        <c:v>349504</c:v>
                      </c:pt>
                      <c:pt idx="5">
                        <c:v>334971</c:v>
                      </c:pt>
                      <c:pt idx="6">
                        <c:v>316720</c:v>
                      </c:pt>
                      <c:pt idx="7">
                        <c:v>300267</c:v>
                      </c:pt>
                      <c:pt idx="8">
                        <c:v>284437</c:v>
                      </c:pt>
                      <c:pt idx="9">
                        <c:v>264714</c:v>
                      </c:pt>
                      <c:pt idx="10">
                        <c:v>250261</c:v>
                      </c:pt>
                      <c:pt idx="11">
                        <c:v>235673</c:v>
                      </c:pt>
                      <c:pt idx="12">
                        <c:v>217832</c:v>
                      </c:pt>
                      <c:pt idx="13">
                        <c:v>203213</c:v>
                      </c:pt>
                      <c:pt idx="14">
                        <c:v>188815</c:v>
                      </c:pt>
                      <c:pt idx="15">
                        <c:v>175111</c:v>
                      </c:pt>
                      <c:pt idx="16">
                        <c:v>159959</c:v>
                      </c:pt>
                      <c:pt idx="17">
                        <c:v>147510</c:v>
                      </c:pt>
                      <c:pt idx="18">
                        <c:v>135749</c:v>
                      </c:pt>
                      <c:pt idx="19">
                        <c:v>125126</c:v>
                      </c:pt>
                      <c:pt idx="20">
                        <c:v>112620</c:v>
                      </c:pt>
                      <c:pt idx="21">
                        <c:v>98179</c:v>
                      </c:pt>
                      <c:pt idx="22">
                        <c:v>88355</c:v>
                      </c:pt>
                      <c:pt idx="23">
                        <c:v>79902</c:v>
                      </c:pt>
                      <c:pt idx="24">
                        <c:v>71201</c:v>
                      </c:pt>
                      <c:pt idx="25">
                        <c:v>62844</c:v>
                      </c:pt>
                      <c:pt idx="26">
                        <c:v>55740</c:v>
                      </c:pt>
                      <c:pt idx="27">
                        <c:v>50178</c:v>
                      </c:pt>
                      <c:pt idx="28">
                        <c:v>42515</c:v>
                      </c:pt>
                      <c:pt idx="29">
                        <c:v>37525</c:v>
                      </c:pt>
                      <c:pt idx="30">
                        <c:v>32265</c:v>
                      </c:pt>
                      <c:pt idx="31">
                        <c:v>27097</c:v>
                      </c:pt>
                      <c:pt idx="32">
                        <c:v>22897</c:v>
                      </c:pt>
                      <c:pt idx="33">
                        <c:v>19464</c:v>
                      </c:pt>
                      <c:pt idx="34">
                        <c:v>15956</c:v>
                      </c:pt>
                      <c:pt idx="35">
                        <c:v>12890</c:v>
                      </c:pt>
                      <c:pt idx="36">
                        <c:v>11026</c:v>
                      </c:pt>
                      <c:pt idx="37">
                        <c:v>9566</c:v>
                      </c:pt>
                      <c:pt idx="38">
                        <c:v>7223</c:v>
                      </c:pt>
                      <c:pt idx="39">
                        <c:v>5583</c:v>
                      </c:pt>
                      <c:pt idx="40">
                        <c:v>4456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aposent.)'!$D$5</c15:sqref>
                        </c15:formulaRef>
                      </c:ext>
                    </c:extLst>
                    <c:strCache>
                      <c:ptCount val="1"/>
                      <c:pt idx="0">
                        <c:v>Todos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aposent.)'!$A$6:$A$46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  <c:pt idx="31">
                        <c:v>2051</c:v>
                      </c:pt>
                      <c:pt idx="32">
                        <c:v>2052</c:v>
                      </c:pt>
                      <c:pt idx="33">
                        <c:v>2053</c:v>
                      </c:pt>
                      <c:pt idx="34">
                        <c:v>2054</c:v>
                      </c:pt>
                      <c:pt idx="35">
                        <c:v>2055</c:v>
                      </c:pt>
                      <c:pt idx="36">
                        <c:v>2056</c:v>
                      </c:pt>
                      <c:pt idx="37">
                        <c:v>2057</c:v>
                      </c:pt>
                      <c:pt idx="38">
                        <c:v>2058</c:v>
                      </c:pt>
                      <c:pt idx="39">
                        <c:v>2059</c:v>
                      </c:pt>
                      <c:pt idx="40">
                        <c:v>2060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aposent.)'!$D$6:$D$46</c15:sqref>
                        </c15:formulaRef>
                      </c:ext>
                    </c:extLst>
                    <c:numCache>
                      <c:formatCode>#,##0</c:formatCode>
                      <c:ptCount val="41"/>
                      <c:pt idx="0">
                        <c:v>502427</c:v>
                      </c:pt>
                      <c:pt idx="1">
                        <c:v>521773</c:v>
                      </c:pt>
                      <c:pt idx="2">
                        <c:v>536437</c:v>
                      </c:pt>
                      <c:pt idx="3">
                        <c:v>545651</c:v>
                      </c:pt>
                      <c:pt idx="4">
                        <c:v>554823</c:v>
                      </c:pt>
                      <c:pt idx="5">
                        <c:v>562588</c:v>
                      </c:pt>
                      <c:pt idx="6">
                        <c:v>563639</c:v>
                      </c:pt>
                      <c:pt idx="7">
                        <c:v>563757</c:v>
                      </c:pt>
                      <c:pt idx="8">
                        <c:v>566009</c:v>
                      </c:pt>
                      <c:pt idx="9">
                        <c:v>557315</c:v>
                      </c:pt>
                      <c:pt idx="10">
                        <c:v>554464</c:v>
                      </c:pt>
                      <c:pt idx="11">
                        <c:v>548829</c:v>
                      </c:pt>
                      <c:pt idx="12">
                        <c:v>537981</c:v>
                      </c:pt>
                      <c:pt idx="13">
                        <c:v>534187</c:v>
                      </c:pt>
                      <c:pt idx="14">
                        <c:v>528693</c:v>
                      </c:pt>
                      <c:pt idx="15">
                        <c:v>524058</c:v>
                      </c:pt>
                      <c:pt idx="16">
                        <c:v>518777</c:v>
                      </c:pt>
                      <c:pt idx="17">
                        <c:v>515121</c:v>
                      </c:pt>
                      <c:pt idx="18">
                        <c:v>513113</c:v>
                      </c:pt>
                      <c:pt idx="19">
                        <c:v>511169</c:v>
                      </c:pt>
                      <c:pt idx="20">
                        <c:v>502323</c:v>
                      </c:pt>
                      <c:pt idx="21">
                        <c:v>490933</c:v>
                      </c:pt>
                      <c:pt idx="22">
                        <c:v>487947</c:v>
                      </c:pt>
                      <c:pt idx="23">
                        <c:v>483473</c:v>
                      </c:pt>
                      <c:pt idx="24">
                        <c:v>477334</c:v>
                      </c:pt>
                      <c:pt idx="25">
                        <c:v>471509</c:v>
                      </c:pt>
                      <c:pt idx="26">
                        <c:v>463815</c:v>
                      </c:pt>
                      <c:pt idx="27">
                        <c:v>453782</c:v>
                      </c:pt>
                      <c:pt idx="28">
                        <c:v>438172</c:v>
                      </c:pt>
                      <c:pt idx="29">
                        <c:v>428628</c:v>
                      </c:pt>
                      <c:pt idx="30">
                        <c:v>413766</c:v>
                      </c:pt>
                      <c:pt idx="31">
                        <c:v>398908</c:v>
                      </c:pt>
                      <c:pt idx="32">
                        <c:v>383388</c:v>
                      </c:pt>
                      <c:pt idx="33">
                        <c:v>365789</c:v>
                      </c:pt>
                      <c:pt idx="34">
                        <c:v>350855</c:v>
                      </c:pt>
                      <c:pt idx="35">
                        <c:v>331666</c:v>
                      </c:pt>
                      <c:pt idx="36">
                        <c:v>318406</c:v>
                      </c:pt>
                      <c:pt idx="37">
                        <c:v>303750</c:v>
                      </c:pt>
                      <c:pt idx="38">
                        <c:v>286632</c:v>
                      </c:pt>
                      <c:pt idx="39">
                        <c:v>268075</c:v>
                      </c:pt>
                      <c:pt idx="40">
                        <c:v>254019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aposent.)'!$F$5</c15:sqref>
                        </c15:formulaRef>
                      </c:ext>
                    </c:extLst>
                    <c:strCache>
                      <c:ptCount val="1"/>
                      <c:pt idx="0">
                        <c:v>Aposentados em 2018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aposent.)'!$A$6:$A$46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  <c:pt idx="31">
                        <c:v>2051</c:v>
                      </c:pt>
                      <c:pt idx="32">
                        <c:v>2052</c:v>
                      </c:pt>
                      <c:pt idx="33">
                        <c:v>2053</c:v>
                      </c:pt>
                      <c:pt idx="34">
                        <c:v>2054</c:v>
                      </c:pt>
                      <c:pt idx="35">
                        <c:v>2055</c:v>
                      </c:pt>
                      <c:pt idx="36">
                        <c:v>2056</c:v>
                      </c:pt>
                      <c:pt idx="37">
                        <c:v>2057</c:v>
                      </c:pt>
                      <c:pt idx="38">
                        <c:v>2058</c:v>
                      </c:pt>
                      <c:pt idx="39">
                        <c:v>2059</c:v>
                      </c:pt>
                      <c:pt idx="40">
                        <c:v>2060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aposent.)'!$F$6:$F$46</c15:sqref>
                        </c15:formulaRef>
                      </c:ext>
                    </c:extLst>
                    <c:numCache>
                      <c:formatCode>#,##0</c:formatCode>
                      <c:ptCount val="41"/>
                      <c:pt idx="0">
                        <c:v>410569</c:v>
                      </c:pt>
                      <c:pt idx="1">
                        <c:v>397057</c:v>
                      </c:pt>
                      <c:pt idx="2">
                        <c:v>382073</c:v>
                      </c:pt>
                      <c:pt idx="3">
                        <c:v>364814</c:v>
                      </c:pt>
                      <c:pt idx="4">
                        <c:v>349504</c:v>
                      </c:pt>
                      <c:pt idx="5">
                        <c:v>334971</c:v>
                      </c:pt>
                      <c:pt idx="6">
                        <c:v>316720</c:v>
                      </c:pt>
                      <c:pt idx="7">
                        <c:v>300267</c:v>
                      </c:pt>
                      <c:pt idx="8">
                        <c:v>284437</c:v>
                      </c:pt>
                      <c:pt idx="9">
                        <c:v>264714</c:v>
                      </c:pt>
                      <c:pt idx="10">
                        <c:v>250261</c:v>
                      </c:pt>
                      <c:pt idx="11">
                        <c:v>235673</c:v>
                      </c:pt>
                      <c:pt idx="12">
                        <c:v>217832</c:v>
                      </c:pt>
                      <c:pt idx="13">
                        <c:v>203213</c:v>
                      </c:pt>
                      <c:pt idx="14">
                        <c:v>188815</c:v>
                      </c:pt>
                      <c:pt idx="15">
                        <c:v>175111</c:v>
                      </c:pt>
                      <c:pt idx="16">
                        <c:v>159959</c:v>
                      </c:pt>
                      <c:pt idx="17">
                        <c:v>147510</c:v>
                      </c:pt>
                      <c:pt idx="18">
                        <c:v>135749</c:v>
                      </c:pt>
                      <c:pt idx="19">
                        <c:v>125126</c:v>
                      </c:pt>
                      <c:pt idx="20">
                        <c:v>112620</c:v>
                      </c:pt>
                      <c:pt idx="21">
                        <c:v>98179</c:v>
                      </c:pt>
                      <c:pt idx="22">
                        <c:v>88355</c:v>
                      </c:pt>
                      <c:pt idx="23">
                        <c:v>79902</c:v>
                      </c:pt>
                      <c:pt idx="24">
                        <c:v>71201</c:v>
                      </c:pt>
                      <c:pt idx="25">
                        <c:v>62844</c:v>
                      </c:pt>
                      <c:pt idx="26">
                        <c:v>55740</c:v>
                      </c:pt>
                      <c:pt idx="27">
                        <c:v>50178</c:v>
                      </c:pt>
                      <c:pt idx="28">
                        <c:v>42515</c:v>
                      </c:pt>
                      <c:pt idx="29">
                        <c:v>37525</c:v>
                      </c:pt>
                      <c:pt idx="30">
                        <c:v>32265</c:v>
                      </c:pt>
                      <c:pt idx="31">
                        <c:v>27097</c:v>
                      </c:pt>
                      <c:pt idx="32">
                        <c:v>22897</c:v>
                      </c:pt>
                      <c:pt idx="33">
                        <c:v>19464</c:v>
                      </c:pt>
                      <c:pt idx="34">
                        <c:v>15956</c:v>
                      </c:pt>
                      <c:pt idx="35">
                        <c:v>12890</c:v>
                      </c:pt>
                      <c:pt idx="36">
                        <c:v>11026</c:v>
                      </c:pt>
                      <c:pt idx="37">
                        <c:v>9566</c:v>
                      </c:pt>
                      <c:pt idx="38">
                        <c:v>7223</c:v>
                      </c:pt>
                      <c:pt idx="39">
                        <c:v>5583</c:v>
                      </c:pt>
                      <c:pt idx="40">
                        <c:v>4456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aposent.)'!$G$5</c15:sqref>
                        </c15:formulaRef>
                      </c:ext>
                    </c:extLst>
                    <c:strCache>
                      <c:ptCount val="1"/>
                      <c:pt idx="0">
                        <c:v>Todos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aposent.)'!$A$6:$A$46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  <c:pt idx="31">
                        <c:v>2051</c:v>
                      </c:pt>
                      <c:pt idx="32">
                        <c:v>2052</c:v>
                      </c:pt>
                      <c:pt idx="33">
                        <c:v>2053</c:v>
                      </c:pt>
                      <c:pt idx="34">
                        <c:v>2054</c:v>
                      </c:pt>
                      <c:pt idx="35">
                        <c:v>2055</c:v>
                      </c:pt>
                      <c:pt idx="36">
                        <c:v>2056</c:v>
                      </c:pt>
                      <c:pt idx="37">
                        <c:v>2057</c:v>
                      </c:pt>
                      <c:pt idx="38">
                        <c:v>2058</c:v>
                      </c:pt>
                      <c:pt idx="39">
                        <c:v>2059</c:v>
                      </c:pt>
                      <c:pt idx="40">
                        <c:v>2060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aposent.)'!$G$6:$G$46</c15:sqref>
                        </c15:formulaRef>
                      </c:ext>
                    </c:extLst>
                    <c:numCache>
                      <c:formatCode>#,##0</c:formatCode>
                      <c:ptCount val="41"/>
                      <c:pt idx="0">
                        <c:v>500810</c:v>
                      </c:pt>
                      <c:pt idx="1">
                        <c:v>511119</c:v>
                      </c:pt>
                      <c:pt idx="2">
                        <c:v>514214</c:v>
                      </c:pt>
                      <c:pt idx="3">
                        <c:v>508382</c:v>
                      </c:pt>
                      <c:pt idx="4">
                        <c:v>499704</c:v>
                      </c:pt>
                      <c:pt idx="5">
                        <c:v>490123</c:v>
                      </c:pt>
                      <c:pt idx="6">
                        <c:v>477577</c:v>
                      </c:pt>
                      <c:pt idx="7">
                        <c:v>466706</c:v>
                      </c:pt>
                      <c:pt idx="8">
                        <c:v>461046</c:v>
                      </c:pt>
                      <c:pt idx="9">
                        <c:v>453162</c:v>
                      </c:pt>
                      <c:pt idx="10">
                        <c:v>454780</c:v>
                      </c:pt>
                      <c:pt idx="11">
                        <c:v>453182</c:v>
                      </c:pt>
                      <c:pt idx="12">
                        <c:v>445655</c:v>
                      </c:pt>
                      <c:pt idx="13">
                        <c:v>441362</c:v>
                      </c:pt>
                      <c:pt idx="14">
                        <c:v>435367</c:v>
                      </c:pt>
                      <c:pt idx="15">
                        <c:v>429423</c:v>
                      </c:pt>
                      <c:pt idx="16">
                        <c:v>417863</c:v>
                      </c:pt>
                      <c:pt idx="17">
                        <c:v>411278</c:v>
                      </c:pt>
                      <c:pt idx="18">
                        <c:v>406773</c:v>
                      </c:pt>
                      <c:pt idx="19">
                        <c:v>403213</c:v>
                      </c:pt>
                      <c:pt idx="20">
                        <c:v>394196</c:v>
                      </c:pt>
                      <c:pt idx="21">
                        <c:v>383985</c:v>
                      </c:pt>
                      <c:pt idx="22">
                        <c:v>383028</c:v>
                      </c:pt>
                      <c:pt idx="23">
                        <c:v>382649</c:v>
                      </c:pt>
                      <c:pt idx="24">
                        <c:v>382691</c:v>
                      </c:pt>
                      <c:pt idx="25">
                        <c:v>384835</c:v>
                      </c:pt>
                      <c:pt idx="26">
                        <c:v>386448</c:v>
                      </c:pt>
                      <c:pt idx="27">
                        <c:v>386445</c:v>
                      </c:pt>
                      <c:pt idx="28">
                        <c:v>380816</c:v>
                      </c:pt>
                      <c:pt idx="29">
                        <c:v>380607</c:v>
                      </c:pt>
                      <c:pt idx="30">
                        <c:v>374658</c:v>
                      </c:pt>
                      <c:pt idx="31">
                        <c:v>368302</c:v>
                      </c:pt>
                      <c:pt idx="32">
                        <c:v>359585</c:v>
                      </c:pt>
                      <c:pt idx="33">
                        <c:v>348175</c:v>
                      </c:pt>
                      <c:pt idx="34">
                        <c:v>338293</c:v>
                      </c:pt>
                      <c:pt idx="35">
                        <c:v>323113</c:v>
                      </c:pt>
                      <c:pt idx="36">
                        <c:v>312686</c:v>
                      </c:pt>
                      <c:pt idx="37">
                        <c:v>300091</c:v>
                      </c:pt>
                      <c:pt idx="38">
                        <c:v>284349</c:v>
                      </c:pt>
                      <c:pt idx="39">
                        <c:v>266749</c:v>
                      </c:pt>
                      <c:pt idx="40">
                        <c:v>253267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aposent.)'!$I$5</c15:sqref>
                        </c15:formulaRef>
                      </c:ext>
                    </c:extLst>
                    <c:strCache>
                      <c:ptCount val="1"/>
                      <c:pt idx="0">
                        <c:v>Aposentados em 2018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aposent.)'!$A$6:$A$46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  <c:pt idx="31">
                        <c:v>2051</c:v>
                      </c:pt>
                      <c:pt idx="32">
                        <c:v>2052</c:v>
                      </c:pt>
                      <c:pt idx="33">
                        <c:v>2053</c:v>
                      </c:pt>
                      <c:pt idx="34">
                        <c:v>2054</c:v>
                      </c:pt>
                      <c:pt idx="35">
                        <c:v>2055</c:v>
                      </c:pt>
                      <c:pt idx="36">
                        <c:v>2056</c:v>
                      </c:pt>
                      <c:pt idx="37">
                        <c:v>2057</c:v>
                      </c:pt>
                      <c:pt idx="38">
                        <c:v>2058</c:v>
                      </c:pt>
                      <c:pt idx="39">
                        <c:v>2059</c:v>
                      </c:pt>
                      <c:pt idx="40">
                        <c:v>2060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aposent.)'!$I$6:$I$46</c15:sqref>
                        </c15:formulaRef>
                      </c:ext>
                    </c:extLst>
                    <c:numCache>
                      <c:formatCode>#,##0</c:formatCode>
                      <c:ptCount val="41"/>
                      <c:pt idx="0">
                        <c:v>410569</c:v>
                      </c:pt>
                      <c:pt idx="1">
                        <c:v>397057</c:v>
                      </c:pt>
                      <c:pt idx="2">
                        <c:v>382073</c:v>
                      </c:pt>
                      <c:pt idx="3">
                        <c:v>364814</c:v>
                      </c:pt>
                      <c:pt idx="4">
                        <c:v>349504</c:v>
                      </c:pt>
                      <c:pt idx="5">
                        <c:v>334971</c:v>
                      </c:pt>
                      <c:pt idx="6">
                        <c:v>316720</c:v>
                      </c:pt>
                      <c:pt idx="7">
                        <c:v>300267</c:v>
                      </c:pt>
                      <c:pt idx="8">
                        <c:v>284437</c:v>
                      </c:pt>
                      <c:pt idx="9">
                        <c:v>264714</c:v>
                      </c:pt>
                      <c:pt idx="10">
                        <c:v>250261</c:v>
                      </c:pt>
                      <c:pt idx="11">
                        <c:v>235673</c:v>
                      </c:pt>
                      <c:pt idx="12">
                        <c:v>217832</c:v>
                      </c:pt>
                      <c:pt idx="13">
                        <c:v>203213</c:v>
                      </c:pt>
                      <c:pt idx="14">
                        <c:v>188815</c:v>
                      </c:pt>
                      <c:pt idx="15">
                        <c:v>175111</c:v>
                      </c:pt>
                      <c:pt idx="16">
                        <c:v>159959</c:v>
                      </c:pt>
                      <c:pt idx="17">
                        <c:v>147510</c:v>
                      </c:pt>
                      <c:pt idx="18">
                        <c:v>135749</c:v>
                      </c:pt>
                      <c:pt idx="19">
                        <c:v>125126</c:v>
                      </c:pt>
                      <c:pt idx="20">
                        <c:v>112620</c:v>
                      </c:pt>
                      <c:pt idx="21">
                        <c:v>98179</c:v>
                      </c:pt>
                      <c:pt idx="22">
                        <c:v>88355</c:v>
                      </c:pt>
                      <c:pt idx="23">
                        <c:v>79902</c:v>
                      </c:pt>
                      <c:pt idx="24">
                        <c:v>71201</c:v>
                      </c:pt>
                      <c:pt idx="25">
                        <c:v>62844</c:v>
                      </c:pt>
                      <c:pt idx="26">
                        <c:v>55740</c:v>
                      </c:pt>
                      <c:pt idx="27">
                        <c:v>50178</c:v>
                      </c:pt>
                      <c:pt idx="28">
                        <c:v>42515</c:v>
                      </c:pt>
                      <c:pt idx="29">
                        <c:v>37525</c:v>
                      </c:pt>
                      <c:pt idx="30">
                        <c:v>32265</c:v>
                      </c:pt>
                      <c:pt idx="31">
                        <c:v>27097</c:v>
                      </c:pt>
                      <c:pt idx="32">
                        <c:v>22897</c:v>
                      </c:pt>
                      <c:pt idx="33">
                        <c:v>19464</c:v>
                      </c:pt>
                      <c:pt idx="34">
                        <c:v>15956</c:v>
                      </c:pt>
                      <c:pt idx="35">
                        <c:v>12890</c:v>
                      </c:pt>
                      <c:pt idx="36">
                        <c:v>11026</c:v>
                      </c:pt>
                      <c:pt idx="37">
                        <c:v>9566</c:v>
                      </c:pt>
                      <c:pt idx="38">
                        <c:v>7223</c:v>
                      </c:pt>
                      <c:pt idx="39">
                        <c:v>5583</c:v>
                      </c:pt>
                      <c:pt idx="40">
                        <c:v>4456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aposent.)'!$J$5</c15:sqref>
                        </c15:formulaRef>
                      </c:ext>
                    </c:extLst>
                    <c:strCache>
                      <c:ptCount val="1"/>
                      <c:pt idx="0">
                        <c:v>Todos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aposent.)'!$A$6:$A$46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  <c:pt idx="31">
                        <c:v>2051</c:v>
                      </c:pt>
                      <c:pt idx="32">
                        <c:v>2052</c:v>
                      </c:pt>
                      <c:pt idx="33">
                        <c:v>2053</c:v>
                      </c:pt>
                      <c:pt idx="34">
                        <c:v>2054</c:v>
                      </c:pt>
                      <c:pt idx="35">
                        <c:v>2055</c:v>
                      </c:pt>
                      <c:pt idx="36">
                        <c:v>2056</c:v>
                      </c:pt>
                      <c:pt idx="37">
                        <c:v>2057</c:v>
                      </c:pt>
                      <c:pt idx="38">
                        <c:v>2058</c:v>
                      </c:pt>
                      <c:pt idx="39">
                        <c:v>2059</c:v>
                      </c:pt>
                      <c:pt idx="40">
                        <c:v>2060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14 (Estoques aposent.)'!$J$6:$J$46</c15:sqref>
                        </c15:formulaRef>
                      </c:ext>
                    </c:extLst>
                    <c:numCache>
                      <c:formatCode>#,##0</c:formatCode>
                      <c:ptCount val="41"/>
                      <c:pt idx="0">
                        <c:v>502333</c:v>
                      </c:pt>
                      <c:pt idx="1">
                        <c:v>516582</c:v>
                      </c:pt>
                      <c:pt idx="2">
                        <c:v>525466</c:v>
                      </c:pt>
                      <c:pt idx="3">
                        <c:v>528066</c:v>
                      </c:pt>
                      <c:pt idx="4">
                        <c:v>528527</c:v>
                      </c:pt>
                      <c:pt idx="5">
                        <c:v>529576</c:v>
                      </c:pt>
                      <c:pt idx="6">
                        <c:v>522177</c:v>
                      </c:pt>
                      <c:pt idx="7">
                        <c:v>515946</c:v>
                      </c:pt>
                      <c:pt idx="8">
                        <c:v>507380</c:v>
                      </c:pt>
                      <c:pt idx="9">
                        <c:v>495441</c:v>
                      </c:pt>
                      <c:pt idx="10">
                        <c:v>490779</c:v>
                      </c:pt>
                      <c:pt idx="11">
                        <c:v>484563</c:v>
                      </c:pt>
                      <c:pt idx="12">
                        <c:v>470571</c:v>
                      </c:pt>
                      <c:pt idx="13">
                        <c:v>463492</c:v>
                      </c:pt>
                      <c:pt idx="14">
                        <c:v>452316</c:v>
                      </c:pt>
                      <c:pt idx="15">
                        <c:v>443536</c:v>
                      </c:pt>
                      <c:pt idx="16">
                        <c:v>433791</c:v>
                      </c:pt>
                      <c:pt idx="17">
                        <c:v>426681</c:v>
                      </c:pt>
                      <c:pt idx="18">
                        <c:v>420442</c:v>
                      </c:pt>
                      <c:pt idx="19">
                        <c:v>415679</c:v>
                      </c:pt>
                      <c:pt idx="20">
                        <c:v>405361</c:v>
                      </c:pt>
                      <c:pt idx="21">
                        <c:v>393934</c:v>
                      </c:pt>
                      <c:pt idx="22">
                        <c:v>392079</c:v>
                      </c:pt>
                      <c:pt idx="23">
                        <c:v>391210</c:v>
                      </c:pt>
                      <c:pt idx="24">
                        <c:v>390913</c:v>
                      </c:pt>
                      <c:pt idx="25">
                        <c:v>392542</c:v>
                      </c:pt>
                      <c:pt idx="26">
                        <c:v>393715</c:v>
                      </c:pt>
                      <c:pt idx="27">
                        <c:v>393189</c:v>
                      </c:pt>
                      <c:pt idx="28">
                        <c:v>387128</c:v>
                      </c:pt>
                      <c:pt idx="29">
                        <c:v>386261</c:v>
                      </c:pt>
                      <c:pt idx="30">
                        <c:v>379589</c:v>
                      </c:pt>
                      <c:pt idx="31">
                        <c:v>372077</c:v>
                      </c:pt>
                      <c:pt idx="32">
                        <c:v>363012</c:v>
                      </c:pt>
                      <c:pt idx="33">
                        <c:v>350888</c:v>
                      </c:pt>
                      <c:pt idx="34">
                        <c:v>340433</c:v>
                      </c:pt>
                      <c:pt idx="35">
                        <c:v>324843</c:v>
                      </c:pt>
                      <c:pt idx="36">
                        <c:v>314185</c:v>
                      </c:pt>
                      <c:pt idx="37">
                        <c:v>301374</c:v>
                      </c:pt>
                      <c:pt idx="38">
                        <c:v>285435</c:v>
                      </c:pt>
                      <c:pt idx="39">
                        <c:v>267543</c:v>
                      </c:pt>
                      <c:pt idx="40">
                        <c:v>253796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47991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9914928"/>
        <c:crosses val="autoZero"/>
        <c:auto val="1"/>
        <c:lblAlgn val="ctr"/>
        <c:lblOffset val="100"/>
        <c:noMultiLvlLbl val="0"/>
      </c:catAx>
      <c:valAx>
        <c:axId val="479914928"/>
        <c:scaling>
          <c:orientation val="minMax"/>
          <c:max val="600000"/>
          <c:min val="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991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r>
              <a:rPr lang="pt-BR" sz="1200" b="1" i="0" baseline="0">
                <a:effectLst/>
                <a:latin typeface="+mn-lt"/>
              </a:rPr>
              <a:t>GRÁFICO 14. EVOLUÇÃO DOS ESTOQUES SIMULADOS DE SERVIDORES EM DIFERENTES STATUS</a:t>
            </a:r>
            <a:endParaRPr lang="pt-BR" sz="1200">
              <a:effectLst/>
              <a:latin typeface="+mn-lt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/>
            </a:pPr>
            <a:r>
              <a:rPr lang="pt-BR" sz="1100"/>
              <a:t>Estoques de </a:t>
            </a:r>
            <a:r>
              <a:rPr lang="pt-BR" sz="1100" i="1"/>
              <a:t>Novos pensionistas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9510563857033492E-2"/>
          <c:y val="0.217414269686418"/>
          <c:w val="0.90196344956787511"/>
          <c:h val="0.59838509200452239"/>
        </c:manualLayout>
      </c:layout>
      <c:lineChart>
        <c:grouping val="standard"/>
        <c:varyColors val="0"/>
        <c:ser>
          <c:idx val="0"/>
          <c:order val="0"/>
          <c:tx>
            <c:v>Vigente</c:v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14 (Estoques pension.)'!$A$6:$A$46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 14 (Estoques pension.)'!$B$6:$B$46</c:f>
              <c:numCache>
                <c:formatCode>#,##0</c:formatCode>
                <c:ptCount val="41"/>
                <c:pt idx="0">
                  <c:v>8487</c:v>
                </c:pt>
                <c:pt idx="1">
                  <c:v>11851</c:v>
                </c:pt>
                <c:pt idx="2">
                  <c:v>15694</c:v>
                </c:pt>
                <c:pt idx="3">
                  <c:v>19588</c:v>
                </c:pt>
                <c:pt idx="4">
                  <c:v>23489</c:v>
                </c:pt>
                <c:pt idx="5">
                  <c:v>26776</c:v>
                </c:pt>
                <c:pt idx="6">
                  <c:v>31512</c:v>
                </c:pt>
                <c:pt idx="7">
                  <c:v>36055</c:v>
                </c:pt>
                <c:pt idx="8">
                  <c:v>40558</c:v>
                </c:pt>
                <c:pt idx="9">
                  <c:v>46293</c:v>
                </c:pt>
                <c:pt idx="10">
                  <c:v>49698</c:v>
                </c:pt>
                <c:pt idx="11">
                  <c:v>53982</c:v>
                </c:pt>
                <c:pt idx="12">
                  <c:v>58908</c:v>
                </c:pt>
                <c:pt idx="13">
                  <c:v>62201</c:v>
                </c:pt>
                <c:pt idx="14">
                  <c:v>65281</c:v>
                </c:pt>
                <c:pt idx="15">
                  <c:v>67819</c:v>
                </c:pt>
                <c:pt idx="16">
                  <c:v>70832</c:v>
                </c:pt>
                <c:pt idx="17">
                  <c:v>72681</c:v>
                </c:pt>
                <c:pt idx="18">
                  <c:v>74009</c:v>
                </c:pt>
                <c:pt idx="19">
                  <c:v>75021</c:v>
                </c:pt>
                <c:pt idx="20">
                  <c:v>75669</c:v>
                </c:pt>
                <c:pt idx="21">
                  <c:v>76462</c:v>
                </c:pt>
                <c:pt idx="22">
                  <c:v>75582</c:v>
                </c:pt>
                <c:pt idx="23">
                  <c:v>74840</c:v>
                </c:pt>
                <c:pt idx="24">
                  <c:v>73803</c:v>
                </c:pt>
                <c:pt idx="25">
                  <c:v>72851</c:v>
                </c:pt>
                <c:pt idx="26">
                  <c:v>71131</c:v>
                </c:pt>
                <c:pt idx="27">
                  <c:v>69863</c:v>
                </c:pt>
                <c:pt idx="28">
                  <c:v>68900</c:v>
                </c:pt>
                <c:pt idx="29">
                  <c:v>67076</c:v>
                </c:pt>
                <c:pt idx="30">
                  <c:v>65386</c:v>
                </c:pt>
                <c:pt idx="31">
                  <c:v>63716</c:v>
                </c:pt>
                <c:pt idx="32">
                  <c:v>62011</c:v>
                </c:pt>
                <c:pt idx="33">
                  <c:v>60675</c:v>
                </c:pt>
                <c:pt idx="34">
                  <c:v>60093</c:v>
                </c:pt>
                <c:pt idx="35">
                  <c:v>60841</c:v>
                </c:pt>
                <c:pt idx="36">
                  <c:v>60970</c:v>
                </c:pt>
                <c:pt idx="37">
                  <c:v>60950</c:v>
                </c:pt>
                <c:pt idx="38">
                  <c:v>62707</c:v>
                </c:pt>
                <c:pt idx="39">
                  <c:v>63940</c:v>
                </c:pt>
                <c:pt idx="40">
                  <c:v>63928</c:v>
                </c:pt>
              </c:numCache>
            </c:numRef>
          </c:val>
          <c:smooth val="0"/>
        </c:ser>
        <c:ser>
          <c:idx val="3"/>
          <c:order val="1"/>
          <c:tx>
            <c:v>PEC</c:v>
          </c:tx>
          <c:spPr>
            <a:ln w="12700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14 (Estoques pension.)'!$A$6:$A$46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 14 (Estoques pension.)'!$E$6:$E$46</c:f>
              <c:numCache>
                <c:formatCode>#,##0</c:formatCode>
                <c:ptCount val="41"/>
                <c:pt idx="0">
                  <c:v>8483</c:v>
                </c:pt>
                <c:pt idx="1">
                  <c:v>11850</c:v>
                </c:pt>
                <c:pt idx="2">
                  <c:v>15688</c:v>
                </c:pt>
                <c:pt idx="3">
                  <c:v>19586</c:v>
                </c:pt>
                <c:pt idx="4">
                  <c:v>23491</c:v>
                </c:pt>
                <c:pt idx="5">
                  <c:v>26775</c:v>
                </c:pt>
                <c:pt idx="6">
                  <c:v>31508</c:v>
                </c:pt>
                <c:pt idx="7">
                  <c:v>36055</c:v>
                </c:pt>
                <c:pt idx="8">
                  <c:v>40561</c:v>
                </c:pt>
                <c:pt idx="9">
                  <c:v>46301</c:v>
                </c:pt>
                <c:pt idx="10">
                  <c:v>49707</c:v>
                </c:pt>
                <c:pt idx="11">
                  <c:v>53996</c:v>
                </c:pt>
                <c:pt idx="12">
                  <c:v>58920</c:v>
                </c:pt>
                <c:pt idx="13">
                  <c:v>62209</c:v>
                </c:pt>
                <c:pt idx="14">
                  <c:v>65286</c:v>
                </c:pt>
                <c:pt idx="15">
                  <c:v>67818</c:v>
                </c:pt>
                <c:pt idx="16">
                  <c:v>70837</c:v>
                </c:pt>
                <c:pt idx="17">
                  <c:v>72688</c:v>
                </c:pt>
                <c:pt idx="18">
                  <c:v>74022</c:v>
                </c:pt>
                <c:pt idx="19">
                  <c:v>75040</c:v>
                </c:pt>
                <c:pt idx="20">
                  <c:v>75683</c:v>
                </c:pt>
                <c:pt idx="21">
                  <c:v>76473</c:v>
                </c:pt>
                <c:pt idx="22">
                  <c:v>75585</c:v>
                </c:pt>
                <c:pt idx="23">
                  <c:v>74838</c:v>
                </c:pt>
                <c:pt idx="24">
                  <c:v>73806</c:v>
                </c:pt>
                <c:pt idx="25">
                  <c:v>72858</c:v>
                </c:pt>
                <c:pt idx="26">
                  <c:v>71145</c:v>
                </c:pt>
                <c:pt idx="27">
                  <c:v>69865</c:v>
                </c:pt>
                <c:pt idx="28">
                  <c:v>68898</c:v>
                </c:pt>
                <c:pt idx="29">
                  <c:v>67067</c:v>
                </c:pt>
                <c:pt idx="30">
                  <c:v>65359</c:v>
                </c:pt>
                <c:pt idx="31">
                  <c:v>63704</c:v>
                </c:pt>
                <c:pt idx="32">
                  <c:v>61976</c:v>
                </c:pt>
                <c:pt idx="33">
                  <c:v>60636</c:v>
                </c:pt>
                <c:pt idx="34">
                  <c:v>60065</c:v>
                </c:pt>
                <c:pt idx="35">
                  <c:v>60797</c:v>
                </c:pt>
                <c:pt idx="36">
                  <c:v>60927</c:v>
                </c:pt>
                <c:pt idx="37">
                  <c:v>60907</c:v>
                </c:pt>
                <c:pt idx="38">
                  <c:v>62682</c:v>
                </c:pt>
                <c:pt idx="39">
                  <c:v>63920</c:v>
                </c:pt>
                <c:pt idx="40">
                  <c:v>63882</c:v>
                </c:pt>
              </c:numCache>
            </c:numRef>
          </c:val>
          <c:smooth val="0"/>
        </c:ser>
        <c:ser>
          <c:idx val="6"/>
          <c:order val="2"/>
          <c:tx>
            <c:v>Substitutivo</c:v>
          </c:tx>
          <c:spPr>
            <a:ln w="1270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14 (Estoques pension.)'!$A$6:$A$46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 14 (Estoques pension.)'!$H$6:$H$46</c:f>
              <c:numCache>
                <c:formatCode>#,##0</c:formatCode>
                <c:ptCount val="41"/>
                <c:pt idx="0">
                  <c:v>8477</c:v>
                </c:pt>
                <c:pt idx="1">
                  <c:v>11843</c:v>
                </c:pt>
                <c:pt idx="2">
                  <c:v>15685</c:v>
                </c:pt>
                <c:pt idx="3">
                  <c:v>19578</c:v>
                </c:pt>
                <c:pt idx="4">
                  <c:v>23479</c:v>
                </c:pt>
                <c:pt idx="5">
                  <c:v>26765</c:v>
                </c:pt>
                <c:pt idx="6">
                  <c:v>31494</c:v>
                </c:pt>
                <c:pt idx="7">
                  <c:v>36034</c:v>
                </c:pt>
                <c:pt idx="8">
                  <c:v>40538</c:v>
                </c:pt>
                <c:pt idx="9">
                  <c:v>46270</c:v>
                </c:pt>
                <c:pt idx="10">
                  <c:v>49666</c:v>
                </c:pt>
                <c:pt idx="11">
                  <c:v>53959</c:v>
                </c:pt>
                <c:pt idx="12">
                  <c:v>58882</c:v>
                </c:pt>
                <c:pt idx="13">
                  <c:v>62171</c:v>
                </c:pt>
                <c:pt idx="14">
                  <c:v>65247</c:v>
                </c:pt>
                <c:pt idx="15">
                  <c:v>67782</c:v>
                </c:pt>
                <c:pt idx="16">
                  <c:v>70799</c:v>
                </c:pt>
                <c:pt idx="17">
                  <c:v>72643</c:v>
                </c:pt>
                <c:pt idx="18">
                  <c:v>73973</c:v>
                </c:pt>
                <c:pt idx="19">
                  <c:v>74985</c:v>
                </c:pt>
                <c:pt idx="20">
                  <c:v>75635</c:v>
                </c:pt>
                <c:pt idx="21">
                  <c:v>76418</c:v>
                </c:pt>
                <c:pt idx="22">
                  <c:v>75538</c:v>
                </c:pt>
                <c:pt idx="23">
                  <c:v>74792</c:v>
                </c:pt>
                <c:pt idx="24">
                  <c:v>73762</c:v>
                </c:pt>
                <c:pt idx="25">
                  <c:v>72808</c:v>
                </c:pt>
                <c:pt idx="26">
                  <c:v>71088</c:v>
                </c:pt>
                <c:pt idx="27">
                  <c:v>69800</c:v>
                </c:pt>
                <c:pt idx="28">
                  <c:v>68846</c:v>
                </c:pt>
                <c:pt idx="29">
                  <c:v>67030</c:v>
                </c:pt>
                <c:pt idx="30">
                  <c:v>65342</c:v>
                </c:pt>
                <c:pt idx="31">
                  <c:v>63679</c:v>
                </c:pt>
                <c:pt idx="32">
                  <c:v>61957</c:v>
                </c:pt>
                <c:pt idx="33">
                  <c:v>60614</c:v>
                </c:pt>
                <c:pt idx="34">
                  <c:v>60042</c:v>
                </c:pt>
                <c:pt idx="35">
                  <c:v>60788</c:v>
                </c:pt>
                <c:pt idx="36">
                  <c:v>60901</c:v>
                </c:pt>
                <c:pt idx="37">
                  <c:v>60902</c:v>
                </c:pt>
                <c:pt idx="38">
                  <c:v>62666</c:v>
                </c:pt>
                <c:pt idx="39">
                  <c:v>63904</c:v>
                </c:pt>
                <c:pt idx="40">
                  <c:v>63893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918848"/>
        <c:axId val="479919408"/>
        <c:extLst/>
      </c:lineChart>
      <c:catAx>
        <c:axId val="47991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9919408"/>
        <c:crosses val="autoZero"/>
        <c:auto val="1"/>
        <c:lblAlgn val="ctr"/>
        <c:lblOffset val="100"/>
        <c:noMultiLvlLbl val="0"/>
      </c:catAx>
      <c:valAx>
        <c:axId val="479919408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991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r>
              <a:rPr lang="pt-BR" sz="1200" b="1" i="0" baseline="0">
                <a:effectLst/>
                <a:latin typeface="+mn-lt"/>
              </a:rPr>
              <a:t>GRÁFICO 14. EVOLUÇÃO DOS ESTOQUES SIMULADOS DE SERVIDORES EM DIFERENTES STATUS</a:t>
            </a:r>
            <a:endParaRPr lang="pt-BR" sz="1200">
              <a:effectLst/>
              <a:latin typeface="+mn-lt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/>
            </a:pPr>
            <a:r>
              <a:rPr lang="pt-BR" sz="1100"/>
              <a:t>Estoques de </a:t>
            </a:r>
            <a:r>
              <a:rPr lang="pt-BR" sz="1100" i="0"/>
              <a:t>todos</a:t>
            </a:r>
            <a:r>
              <a:rPr lang="pt-BR" sz="1100" i="0" baseline="0"/>
              <a:t> os </a:t>
            </a:r>
            <a:r>
              <a:rPr lang="pt-BR" sz="1100" i="0"/>
              <a:t>pensionistas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9351584335698855E-2"/>
          <c:y val="0.21670625258006426"/>
          <c:w val="0.89211258691572171"/>
          <c:h val="0.6012100582437333"/>
        </c:manualLayout>
      </c:layout>
      <c:lineChart>
        <c:grouping val="standard"/>
        <c:varyColors val="0"/>
        <c:ser>
          <c:idx val="2"/>
          <c:order val="0"/>
          <c:tx>
            <c:v>Vigente</c:v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14 (Estoques pension.)'!$A$6:$A$46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  <c:extLst xmlns:c15="http://schemas.microsoft.com/office/drawing/2012/chart"/>
            </c:numRef>
          </c:cat>
          <c:val>
            <c:numRef>
              <c:f>'Gráfico 14 (Estoques pension.)'!$D$6:$D$46</c:f>
              <c:numCache>
                <c:formatCode>#,##0</c:formatCode>
                <c:ptCount val="41"/>
                <c:pt idx="0">
                  <c:v>229404</c:v>
                </c:pt>
                <c:pt idx="1">
                  <c:v>225269</c:v>
                </c:pt>
                <c:pt idx="2">
                  <c:v>220919</c:v>
                </c:pt>
                <c:pt idx="3">
                  <c:v>215653</c:v>
                </c:pt>
                <c:pt idx="4">
                  <c:v>211869</c:v>
                </c:pt>
                <c:pt idx="5">
                  <c:v>207786</c:v>
                </c:pt>
                <c:pt idx="6">
                  <c:v>203661</c:v>
                </c:pt>
                <c:pt idx="7">
                  <c:v>200255</c:v>
                </c:pt>
                <c:pt idx="8">
                  <c:v>197413</c:v>
                </c:pt>
                <c:pt idx="9">
                  <c:v>193897</c:v>
                </c:pt>
                <c:pt idx="10">
                  <c:v>189906</c:v>
                </c:pt>
                <c:pt idx="11">
                  <c:v>187230</c:v>
                </c:pt>
                <c:pt idx="12">
                  <c:v>183916</c:v>
                </c:pt>
                <c:pt idx="13">
                  <c:v>180737</c:v>
                </c:pt>
                <c:pt idx="14">
                  <c:v>177127</c:v>
                </c:pt>
                <c:pt idx="15">
                  <c:v>172953</c:v>
                </c:pt>
                <c:pt idx="16">
                  <c:v>170215</c:v>
                </c:pt>
                <c:pt idx="17">
                  <c:v>166394</c:v>
                </c:pt>
                <c:pt idx="18">
                  <c:v>162722</c:v>
                </c:pt>
                <c:pt idx="19">
                  <c:v>158484</c:v>
                </c:pt>
                <c:pt idx="20">
                  <c:v>153374</c:v>
                </c:pt>
                <c:pt idx="21">
                  <c:v>148134</c:v>
                </c:pt>
                <c:pt idx="22">
                  <c:v>142913</c:v>
                </c:pt>
                <c:pt idx="23">
                  <c:v>137625</c:v>
                </c:pt>
                <c:pt idx="24">
                  <c:v>132161</c:v>
                </c:pt>
                <c:pt idx="25">
                  <c:v>127488</c:v>
                </c:pt>
                <c:pt idx="26">
                  <c:v>122123</c:v>
                </c:pt>
                <c:pt idx="27">
                  <c:v>117310</c:v>
                </c:pt>
                <c:pt idx="28">
                  <c:v>112663</c:v>
                </c:pt>
                <c:pt idx="29">
                  <c:v>107409</c:v>
                </c:pt>
                <c:pt idx="30">
                  <c:v>102543</c:v>
                </c:pt>
                <c:pt idx="31">
                  <c:v>97813</c:v>
                </c:pt>
                <c:pt idx="32">
                  <c:v>93203</c:v>
                </c:pt>
                <c:pt idx="33">
                  <c:v>89098</c:v>
                </c:pt>
                <c:pt idx="34">
                  <c:v>86130</c:v>
                </c:pt>
                <c:pt idx="35">
                  <c:v>84420</c:v>
                </c:pt>
                <c:pt idx="36">
                  <c:v>82165</c:v>
                </c:pt>
                <c:pt idx="37">
                  <c:v>80337</c:v>
                </c:pt>
                <c:pt idx="38">
                  <c:v>80209</c:v>
                </c:pt>
                <c:pt idx="39">
                  <c:v>79750</c:v>
                </c:pt>
                <c:pt idx="40">
                  <c:v>78059</c:v>
                </c:pt>
              </c:numCache>
              <c:extLst xmlns:c15="http://schemas.microsoft.com/office/drawing/2012/chart"/>
            </c:numRef>
          </c:val>
          <c:smooth val="0"/>
        </c:ser>
        <c:ser>
          <c:idx val="5"/>
          <c:order val="1"/>
          <c:tx>
            <c:v>PEC</c:v>
          </c:tx>
          <c:spPr>
            <a:ln w="12700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14 (Estoques pension.)'!$A$6:$A$46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  <c:extLst xmlns:c15="http://schemas.microsoft.com/office/drawing/2012/chart"/>
            </c:numRef>
          </c:cat>
          <c:val>
            <c:numRef>
              <c:f>'Gráfico 14 (Estoques pension.)'!$G$6:$G$46</c:f>
              <c:numCache>
                <c:formatCode>#,##0</c:formatCode>
                <c:ptCount val="41"/>
                <c:pt idx="0">
                  <c:v>229400</c:v>
                </c:pt>
                <c:pt idx="1">
                  <c:v>225268</c:v>
                </c:pt>
                <c:pt idx="2">
                  <c:v>220913</c:v>
                </c:pt>
                <c:pt idx="3">
                  <c:v>215651</c:v>
                </c:pt>
                <c:pt idx="4">
                  <c:v>211871</c:v>
                </c:pt>
                <c:pt idx="5">
                  <c:v>207785</c:v>
                </c:pt>
                <c:pt idx="6">
                  <c:v>203657</c:v>
                </c:pt>
                <c:pt idx="7">
                  <c:v>200255</c:v>
                </c:pt>
                <c:pt idx="8">
                  <c:v>197416</c:v>
                </c:pt>
                <c:pt idx="9">
                  <c:v>193905</c:v>
                </c:pt>
                <c:pt idx="10">
                  <c:v>189915</c:v>
                </c:pt>
                <c:pt idx="11">
                  <c:v>187244</c:v>
                </c:pt>
                <c:pt idx="12">
                  <c:v>183928</c:v>
                </c:pt>
                <c:pt idx="13">
                  <c:v>180745</c:v>
                </c:pt>
                <c:pt idx="14">
                  <c:v>177132</c:v>
                </c:pt>
                <c:pt idx="15">
                  <c:v>172952</c:v>
                </c:pt>
                <c:pt idx="16">
                  <c:v>170220</c:v>
                </c:pt>
                <c:pt idx="17">
                  <c:v>166401</c:v>
                </c:pt>
                <c:pt idx="18">
                  <c:v>162735</c:v>
                </c:pt>
                <c:pt idx="19">
                  <c:v>158503</c:v>
                </c:pt>
                <c:pt idx="20">
                  <c:v>153388</c:v>
                </c:pt>
                <c:pt idx="21">
                  <c:v>148145</c:v>
                </c:pt>
                <c:pt idx="22">
                  <c:v>142916</c:v>
                </c:pt>
                <c:pt idx="23">
                  <c:v>137623</c:v>
                </c:pt>
                <c:pt idx="24">
                  <c:v>132164</c:v>
                </c:pt>
                <c:pt idx="25">
                  <c:v>127495</c:v>
                </c:pt>
                <c:pt idx="26">
                  <c:v>122137</c:v>
                </c:pt>
                <c:pt idx="27">
                  <c:v>117312</c:v>
                </c:pt>
                <c:pt idx="28">
                  <c:v>112661</c:v>
                </c:pt>
                <c:pt idx="29">
                  <c:v>107400</c:v>
                </c:pt>
                <c:pt idx="30">
                  <c:v>102516</c:v>
                </c:pt>
                <c:pt idx="31">
                  <c:v>97801</c:v>
                </c:pt>
                <c:pt idx="32">
                  <c:v>93168</c:v>
                </c:pt>
                <c:pt idx="33">
                  <c:v>89059</c:v>
                </c:pt>
                <c:pt idx="34">
                  <c:v>86102</c:v>
                </c:pt>
                <c:pt idx="35">
                  <c:v>84376</c:v>
                </c:pt>
                <c:pt idx="36">
                  <c:v>82122</c:v>
                </c:pt>
                <c:pt idx="37">
                  <c:v>80294</c:v>
                </c:pt>
                <c:pt idx="38">
                  <c:v>80184</c:v>
                </c:pt>
                <c:pt idx="39">
                  <c:v>79730</c:v>
                </c:pt>
                <c:pt idx="40">
                  <c:v>78013</c:v>
                </c:pt>
              </c:numCache>
              <c:extLst xmlns:c15="http://schemas.microsoft.com/office/drawing/2012/chart"/>
            </c:numRef>
          </c:val>
          <c:smooth val="0"/>
        </c:ser>
        <c:ser>
          <c:idx val="8"/>
          <c:order val="2"/>
          <c:tx>
            <c:v>Substitutivo</c:v>
          </c:tx>
          <c:spPr>
            <a:ln w="1270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14 (Estoques pension.)'!$A$6:$A$46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  <c:extLst xmlns:c15="http://schemas.microsoft.com/office/drawing/2012/chart"/>
            </c:numRef>
          </c:cat>
          <c:val>
            <c:numRef>
              <c:f>'Gráfico 14 (Estoques pension.)'!$J$6:$J$46</c:f>
              <c:numCache>
                <c:formatCode>#,##0</c:formatCode>
                <c:ptCount val="41"/>
                <c:pt idx="0">
                  <c:v>229394</c:v>
                </c:pt>
                <c:pt idx="1">
                  <c:v>225261</c:v>
                </c:pt>
                <c:pt idx="2">
                  <c:v>220910</c:v>
                </c:pt>
                <c:pt idx="3">
                  <c:v>215643</c:v>
                </c:pt>
                <c:pt idx="4">
                  <c:v>211859</c:v>
                </c:pt>
                <c:pt idx="5">
                  <c:v>207775</c:v>
                </c:pt>
                <c:pt idx="6">
                  <c:v>203643</c:v>
                </c:pt>
                <c:pt idx="7">
                  <c:v>200234</c:v>
                </c:pt>
                <c:pt idx="8">
                  <c:v>197393</c:v>
                </c:pt>
                <c:pt idx="9">
                  <c:v>193874</c:v>
                </c:pt>
                <c:pt idx="10">
                  <c:v>189874</c:v>
                </c:pt>
                <c:pt idx="11">
                  <c:v>187207</c:v>
                </c:pt>
                <c:pt idx="12">
                  <c:v>183890</c:v>
                </c:pt>
                <c:pt idx="13">
                  <c:v>180707</c:v>
                </c:pt>
                <c:pt idx="14">
                  <c:v>177093</c:v>
                </c:pt>
                <c:pt idx="15">
                  <c:v>172916</c:v>
                </c:pt>
                <c:pt idx="16">
                  <c:v>170182</c:v>
                </c:pt>
                <c:pt idx="17">
                  <c:v>166356</c:v>
                </c:pt>
                <c:pt idx="18">
                  <c:v>162686</c:v>
                </c:pt>
                <c:pt idx="19">
                  <c:v>158448</c:v>
                </c:pt>
                <c:pt idx="20">
                  <c:v>153340</c:v>
                </c:pt>
                <c:pt idx="21">
                  <c:v>148090</c:v>
                </c:pt>
                <c:pt idx="22">
                  <c:v>142869</c:v>
                </c:pt>
                <c:pt idx="23">
                  <c:v>137577</c:v>
                </c:pt>
                <c:pt idx="24">
                  <c:v>132120</c:v>
                </c:pt>
                <c:pt idx="25">
                  <c:v>127445</c:v>
                </c:pt>
                <c:pt idx="26">
                  <c:v>122080</c:v>
                </c:pt>
                <c:pt idx="27">
                  <c:v>117247</c:v>
                </c:pt>
                <c:pt idx="28">
                  <c:v>112609</c:v>
                </c:pt>
                <c:pt idx="29">
                  <c:v>107363</c:v>
                </c:pt>
                <c:pt idx="30">
                  <c:v>102499</c:v>
                </c:pt>
                <c:pt idx="31">
                  <c:v>97776</c:v>
                </c:pt>
                <c:pt idx="32">
                  <c:v>93149</c:v>
                </c:pt>
                <c:pt idx="33">
                  <c:v>89037</c:v>
                </c:pt>
                <c:pt idx="34">
                  <c:v>86079</c:v>
                </c:pt>
                <c:pt idx="35">
                  <c:v>84367</c:v>
                </c:pt>
                <c:pt idx="36">
                  <c:v>82096</c:v>
                </c:pt>
                <c:pt idx="37">
                  <c:v>80289</c:v>
                </c:pt>
                <c:pt idx="38">
                  <c:v>80168</c:v>
                </c:pt>
                <c:pt idx="39">
                  <c:v>79714</c:v>
                </c:pt>
                <c:pt idx="40">
                  <c:v>78024</c:v>
                </c:pt>
              </c:numCache>
              <c:extLst xmlns:c15="http://schemas.microsoft.com/office/drawing/2012/chart"/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923328"/>
        <c:axId val="479923888"/>
        <c:extLst/>
      </c:lineChart>
      <c:catAx>
        <c:axId val="47992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9923888"/>
        <c:crosses val="autoZero"/>
        <c:auto val="1"/>
        <c:lblAlgn val="ctr"/>
        <c:lblOffset val="100"/>
        <c:noMultiLvlLbl val="0"/>
      </c:catAx>
      <c:valAx>
        <c:axId val="479923888"/>
        <c:scaling>
          <c:orientation val="minMax"/>
          <c:max val="300000"/>
          <c:min val="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992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r>
              <a:rPr lang="pt-BR" sz="1200" b="1" i="0" baseline="0">
                <a:effectLst/>
                <a:latin typeface="+mn-lt"/>
              </a:rPr>
              <a:t>GRÁFICO 14. EVOLUÇÃO DOS ESTOQUES SIMULADOS DE SERVIDORES EM DIFERENTES STATUS</a:t>
            </a:r>
            <a:endParaRPr lang="pt-BR" sz="1200">
              <a:effectLst/>
              <a:latin typeface="+mn-lt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/>
            </a:pPr>
            <a:r>
              <a:rPr lang="pt-BR" sz="1100"/>
              <a:t>Estoques de </a:t>
            </a:r>
            <a:r>
              <a:rPr lang="pt-BR" sz="1100" i="1"/>
              <a:t>Pensionistas em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9294678897914731E-2"/>
          <c:y val="0.23678049956503061"/>
          <c:w val="0.89218129728631668"/>
          <c:h val="0.58585657854930184"/>
        </c:manualLayout>
      </c:layout>
      <c:lineChart>
        <c:grouping val="standard"/>
        <c:varyColors val="0"/>
        <c:ser>
          <c:idx val="1"/>
          <c:order val="0"/>
          <c:tx>
            <c:v>Vigente</c:v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14 (Estoques pension.)'!$A$6:$A$46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  <c:extLst xmlns:c15="http://schemas.microsoft.com/office/drawing/2012/chart"/>
            </c:numRef>
          </c:cat>
          <c:val>
            <c:numRef>
              <c:f>'Gráfico 14 (Estoques pension.)'!$C$6:$C$46</c:f>
              <c:numCache>
                <c:formatCode>#,##0</c:formatCode>
                <c:ptCount val="41"/>
                <c:pt idx="0">
                  <c:v>220917</c:v>
                </c:pt>
                <c:pt idx="1">
                  <c:v>213418</c:v>
                </c:pt>
                <c:pt idx="2">
                  <c:v>205225</c:v>
                </c:pt>
                <c:pt idx="3">
                  <c:v>196065</c:v>
                </c:pt>
                <c:pt idx="4">
                  <c:v>188380</c:v>
                </c:pt>
                <c:pt idx="5">
                  <c:v>181010</c:v>
                </c:pt>
                <c:pt idx="6">
                  <c:v>172149</c:v>
                </c:pt>
                <c:pt idx="7">
                  <c:v>164200</c:v>
                </c:pt>
                <c:pt idx="8">
                  <c:v>156855</c:v>
                </c:pt>
                <c:pt idx="9">
                  <c:v>147604</c:v>
                </c:pt>
                <c:pt idx="10">
                  <c:v>140208</c:v>
                </c:pt>
                <c:pt idx="11">
                  <c:v>133248</c:v>
                </c:pt>
                <c:pt idx="12">
                  <c:v>125008</c:v>
                </c:pt>
                <c:pt idx="13">
                  <c:v>118536</c:v>
                </c:pt>
                <c:pt idx="14">
                  <c:v>111846</c:v>
                </c:pt>
                <c:pt idx="15">
                  <c:v>105134</c:v>
                </c:pt>
                <c:pt idx="16">
                  <c:v>99383</c:v>
                </c:pt>
                <c:pt idx="17">
                  <c:v>93713</c:v>
                </c:pt>
                <c:pt idx="18">
                  <c:v>88713</c:v>
                </c:pt>
                <c:pt idx="19">
                  <c:v>83463</c:v>
                </c:pt>
                <c:pt idx="20">
                  <c:v>77705</c:v>
                </c:pt>
                <c:pt idx="21">
                  <c:v>71672</c:v>
                </c:pt>
                <c:pt idx="22">
                  <c:v>67331</c:v>
                </c:pt>
                <c:pt idx="23">
                  <c:v>62785</c:v>
                </c:pt>
                <c:pt idx="24">
                  <c:v>58358</c:v>
                </c:pt>
                <c:pt idx="25">
                  <c:v>54637</c:v>
                </c:pt>
                <c:pt idx="26">
                  <c:v>50992</c:v>
                </c:pt>
                <c:pt idx="27">
                  <c:v>47447</c:v>
                </c:pt>
                <c:pt idx="28">
                  <c:v>43763</c:v>
                </c:pt>
                <c:pt idx="29">
                  <c:v>40333</c:v>
                </c:pt>
                <c:pt idx="30">
                  <c:v>37157</c:v>
                </c:pt>
                <c:pt idx="31">
                  <c:v>34097</c:v>
                </c:pt>
                <c:pt idx="32">
                  <c:v>31192</c:v>
                </c:pt>
                <c:pt idx="33">
                  <c:v>28423</c:v>
                </c:pt>
                <c:pt idx="34">
                  <c:v>26037</c:v>
                </c:pt>
                <c:pt idx="35">
                  <c:v>23579</c:v>
                </c:pt>
                <c:pt idx="36">
                  <c:v>21195</c:v>
                </c:pt>
                <c:pt idx="37">
                  <c:v>19387</c:v>
                </c:pt>
                <c:pt idx="38">
                  <c:v>17502</c:v>
                </c:pt>
                <c:pt idx="39">
                  <c:v>15810</c:v>
                </c:pt>
                <c:pt idx="40">
                  <c:v>14131</c:v>
                </c:pt>
              </c:numCache>
              <c:extLst xmlns:c15="http://schemas.microsoft.com/office/drawing/2012/chart"/>
            </c:numRef>
          </c:val>
          <c:smooth val="0"/>
        </c:ser>
        <c:ser>
          <c:idx val="4"/>
          <c:order val="1"/>
          <c:tx>
            <c:v>PEC</c:v>
          </c:tx>
          <c:spPr>
            <a:ln w="12700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14 (Estoques pension.)'!$A$6:$A$46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  <c:extLst xmlns:c15="http://schemas.microsoft.com/office/drawing/2012/chart"/>
            </c:numRef>
          </c:cat>
          <c:val>
            <c:numRef>
              <c:f>'Gráfico 14 (Estoques pension.)'!$F$6:$F$46</c:f>
              <c:numCache>
                <c:formatCode>#,##0</c:formatCode>
                <c:ptCount val="41"/>
                <c:pt idx="0">
                  <c:v>220917</c:v>
                </c:pt>
                <c:pt idx="1">
                  <c:v>213418</c:v>
                </c:pt>
                <c:pt idx="2">
                  <c:v>205225</c:v>
                </c:pt>
                <c:pt idx="3">
                  <c:v>196065</c:v>
                </c:pt>
                <c:pt idx="4">
                  <c:v>188380</c:v>
                </c:pt>
                <c:pt idx="5">
                  <c:v>181010</c:v>
                </c:pt>
                <c:pt idx="6">
                  <c:v>172149</c:v>
                </c:pt>
                <c:pt idx="7">
                  <c:v>164200</c:v>
                </c:pt>
                <c:pt idx="8">
                  <c:v>156855</c:v>
                </c:pt>
                <c:pt idx="9">
                  <c:v>147604</c:v>
                </c:pt>
                <c:pt idx="10">
                  <c:v>140208</c:v>
                </c:pt>
                <c:pt idx="11">
                  <c:v>133248</c:v>
                </c:pt>
                <c:pt idx="12">
                  <c:v>125008</c:v>
                </c:pt>
                <c:pt idx="13">
                  <c:v>118536</c:v>
                </c:pt>
                <c:pt idx="14">
                  <c:v>111846</c:v>
                </c:pt>
                <c:pt idx="15">
                  <c:v>105134</c:v>
                </c:pt>
                <c:pt idx="16">
                  <c:v>99383</c:v>
                </c:pt>
                <c:pt idx="17">
                  <c:v>93713</c:v>
                </c:pt>
                <c:pt idx="18">
                  <c:v>88713</c:v>
                </c:pt>
                <c:pt idx="19">
                  <c:v>83463</c:v>
                </c:pt>
                <c:pt idx="20">
                  <c:v>77705</c:v>
                </c:pt>
                <c:pt idx="21">
                  <c:v>71672</c:v>
                </c:pt>
                <c:pt idx="22">
                  <c:v>67331</c:v>
                </c:pt>
                <c:pt idx="23">
                  <c:v>62785</c:v>
                </c:pt>
                <c:pt idx="24">
                  <c:v>58358</c:v>
                </c:pt>
                <c:pt idx="25">
                  <c:v>54637</c:v>
                </c:pt>
                <c:pt idx="26">
                  <c:v>50992</c:v>
                </c:pt>
                <c:pt idx="27">
                  <c:v>47447</c:v>
                </c:pt>
                <c:pt idx="28">
                  <c:v>43763</c:v>
                </c:pt>
                <c:pt idx="29">
                  <c:v>40333</c:v>
                </c:pt>
                <c:pt idx="30">
                  <c:v>37157</c:v>
                </c:pt>
                <c:pt idx="31">
                  <c:v>34097</c:v>
                </c:pt>
                <c:pt idx="32">
                  <c:v>31192</c:v>
                </c:pt>
                <c:pt idx="33">
                  <c:v>28423</c:v>
                </c:pt>
                <c:pt idx="34">
                  <c:v>26037</c:v>
                </c:pt>
                <c:pt idx="35">
                  <c:v>23579</c:v>
                </c:pt>
                <c:pt idx="36">
                  <c:v>21195</c:v>
                </c:pt>
                <c:pt idx="37">
                  <c:v>19387</c:v>
                </c:pt>
                <c:pt idx="38">
                  <c:v>17502</c:v>
                </c:pt>
                <c:pt idx="39">
                  <c:v>15810</c:v>
                </c:pt>
                <c:pt idx="40">
                  <c:v>14131</c:v>
                </c:pt>
              </c:numCache>
              <c:extLst xmlns:c15="http://schemas.microsoft.com/office/drawing/2012/chart"/>
            </c:numRef>
          </c:val>
          <c:smooth val="0"/>
        </c:ser>
        <c:ser>
          <c:idx val="7"/>
          <c:order val="2"/>
          <c:tx>
            <c:v>Substitutivo</c:v>
          </c:tx>
          <c:spPr>
            <a:ln w="1270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14 (Estoques pension.)'!$A$6:$A$46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  <c:extLst xmlns:c15="http://schemas.microsoft.com/office/drawing/2012/chart"/>
            </c:numRef>
          </c:cat>
          <c:val>
            <c:numRef>
              <c:f>'Gráfico 14 (Estoques pension.)'!$I$6:$I$46</c:f>
              <c:numCache>
                <c:formatCode>#,##0</c:formatCode>
                <c:ptCount val="41"/>
                <c:pt idx="0">
                  <c:v>220917</c:v>
                </c:pt>
                <c:pt idx="1">
                  <c:v>213418</c:v>
                </c:pt>
                <c:pt idx="2">
                  <c:v>205225</c:v>
                </c:pt>
                <c:pt idx="3">
                  <c:v>196065</c:v>
                </c:pt>
                <c:pt idx="4">
                  <c:v>188380</c:v>
                </c:pt>
                <c:pt idx="5">
                  <c:v>181010</c:v>
                </c:pt>
                <c:pt idx="6">
                  <c:v>172149</c:v>
                </c:pt>
                <c:pt idx="7">
                  <c:v>164200</c:v>
                </c:pt>
                <c:pt idx="8">
                  <c:v>156855</c:v>
                </c:pt>
                <c:pt idx="9">
                  <c:v>147604</c:v>
                </c:pt>
                <c:pt idx="10">
                  <c:v>140208</c:v>
                </c:pt>
                <c:pt idx="11">
                  <c:v>133248</c:v>
                </c:pt>
                <c:pt idx="12">
                  <c:v>125008</c:v>
                </c:pt>
                <c:pt idx="13">
                  <c:v>118536</c:v>
                </c:pt>
                <c:pt idx="14">
                  <c:v>111846</c:v>
                </c:pt>
                <c:pt idx="15">
                  <c:v>105134</c:v>
                </c:pt>
                <c:pt idx="16">
                  <c:v>99383</c:v>
                </c:pt>
                <c:pt idx="17">
                  <c:v>93713</c:v>
                </c:pt>
                <c:pt idx="18">
                  <c:v>88713</c:v>
                </c:pt>
                <c:pt idx="19">
                  <c:v>83463</c:v>
                </c:pt>
                <c:pt idx="20">
                  <c:v>77705</c:v>
                </c:pt>
                <c:pt idx="21">
                  <c:v>71672</c:v>
                </c:pt>
                <c:pt idx="22">
                  <c:v>67331</c:v>
                </c:pt>
                <c:pt idx="23">
                  <c:v>62785</c:v>
                </c:pt>
                <c:pt idx="24">
                  <c:v>58358</c:v>
                </c:pt>
                <c:pt idx="25">
                  <c:v>54637</c:v>
                </c:pt>
                <c:pt idx="26">
                  <c:v>50992</c:v>
                </c:pt>
                <c:pt idx="27">
                  <c:v>47447</c:v>
                </c:pt>
                <c:pt idx="28">
                  <c:v>43763</c:v>
                </c:pt>
                <c:pt idx="29">
                  <c:v>40333</c:v>
                </c:pt>
                <c:pt idx="30">
                  <c:v>37157</c:v>
                </c:pt>
                <c:pt idx="31">
                  <c:v>34097</c:v>
                </c:pt>
                <c:pt idx="32">
                  <c:v>31192</c:v>
                </c:pt>
                <c:pt idx="33">
                  <c:v>28423</c:v>
                </c:pt>
                <c:pt idx="34">
                  <c:v>26037</c:v>
                </c:pt>
                <c:pt idx="35">
                  <c:v>23579</c:v>
                </c:pt>
                <c:pt idx="36">
                  <c:v>21195</c:v>
                </c:pt>
                <c:pt idx="37">
                  <c:v>19387</c:v>
                </c:pt>
                <c:pt idx="38">
                  <c:v>17502</c:v>
                </c:pt>
                <c:pt idx="39">
                  <c:v>15810</c:v>
                </c:pt>
                <c:pt idx="40">
                  <c:v>14131</c:v>
                </c:pt>
              </c:numCache>
              <c:extLst xmlns:c15="http://schemas.microsoft.com/office/drawing/2012/chart"/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927808"/>
        <c:axId val="479928368"/>
        <c:extLst/>
      </c:lineChart>
      <c:catAx>
        <c:axId val="47992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9928368"/>
        <c:crosses val="autoZero"/>
        <c:auto val="1"/>
        <c:lblAlgn val="ctr"/>
        <c:lblOffset val="100"/>
        <c:noMultiLvlLbl val="0"/>
      </c:catAx>
      <c:valAx>
        <c:axId val="479928368"/>
        <c:scaling>
          <c:orientation val="minMax"/>
          <c:max val="2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9927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r>
              <a:rPr lang="pt-BR" sz="1200" b="1">
                <a:latin typeface="+mn-lt"/>
              </a:rPr>
              <a:t>GRÁFICO 15. DESPESA ANUAL SIMULADA COM FOLHA SALARIAL*                                                                  GRUPO FECHADO (SEM REPOSIÇÃO) – R$ BILHÕES,</a:t>
            </a:r>
            <a:r>
              <a:rPr lang="pt-BR" sz="1200" b="1" baseline="0">
                <a:latin typeface="+mn-lt"/>
              </a:rPr>
              <a:t> </a:t>
            </a:r>
            <a:r>
              <a:rPr lang="pt-BR" sz="1200" b="1">
                <a:latin typeface="+mn-lt"/>
              </a:rPr>
              <a:t>PREÇOS DE DEZEMBRO DE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1821162126017607E-2"/>
          <c:y val="0.19844275881637061"/>
          <c:w val="0.90186621843807013"/>
          <c:h val="0.5302330730856795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15'!$B$4</c:f>
              <c:strCache>
                <c:ptCount val="1"/>
                <c:pt idx="0">
                  <c:v>Vigente</c:v>
                </c:pt>
              </c:strCache>
            </c:strRef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15'!$A$5:$A$45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 15'!$B$5:$B$45</c:f>
              <c:numCache>
                <c:formatCode>#,##0</c:formatCode>
                <c:ptCount val="41"/>
                <c:pt idx="0">
                  <c:v>95079891692.149704</c:v>
                </c:pt>
                <c:pt idx="1">
                  <c:v>93192632218.069504</c:v>
                </c:pt>
                <c:pt idx="2">
                  <c:v>91403525654.563995</c:v>
                </c:pt>
                <c:pt idx="3">
                  <c:v>89367576188.986404</c:v>
                </c:pt>
                <c:pt idx="4">
                  <c:v>87203610910.787201</c:v>
                </c:pt>
                <c:pt idx="5">
                  <c:v>85030090501.186905</c:v>
                </c:pt>
                <c:pt idx="6">
                  <c:v>82608426751.560501</c:v>
                </c:pt>
                <c:pt idx="7">
                  <c:v>79839268259.474197</c:v>
                </c:pt>
                <c:pt idx="8">
                  <c:v>76890399282.912201</c:v>
                </c:pt>
                <c:pt idx="9">
                  <c:v>73964731937.827194</c:v>
                </c:pt>
                <c:pt idx="10">
                  <c:v>71121973702.437103</c:v>
                </c:pt>
                <c:pt idx="11">
                  <c:v>68060783014.116096</c:v>
                </c:pt>
                <c:pt idx="12">
                  <c:v>64764455562.676003</c:v>
                </c:pt>
                <c:pt idx="13">
                  <c:v>61149463719.603996</c:v>
                </c:pt>
                <c:pt idx="14">
                  <c:v>57080986667.9832</c:v>
                </c:pt>
                <c:pt idx="15">
                  <c:v>52832876398.130203</c:v>
                </c:pt>
                <c:pt idx="16">
                  <c:v>48477571410.592598</c:v>
                </c:pt>
                <c:pt idx="17">
                  <c:v>43820163017.500298</c:v>
                </c:pt>
                <c:pt idx="18">
                  <c:v>39239382442.793198</c:v>
                </c:pt>
                <c:pt idx="19">
                  <c:v>34798116950.512604</c:v>
                </c:pt>
                <c:pt idx="20">
                  <c:v>30330392185.751202</c:v>
                </c:pt>
                <c:pt idx="21">
                  <c:v>26005488860.532501</c:v>
                </c:pt>
                <c:pt idx="22">
                  <c:v>22006138859.084301</c:v>
                </c:pt>
                <c:pt idx="23">
                  <c:v>18326001445.8106</c:v>
                </c:pt>
                <c:pt idx="24">
                  <c:v>14956918366.9391</c:v>
                </c:pt>
                <c:pt idx="25">
                  <c:v>11955410230.4634</c:v>
                </c:pt>
                <c:pt idx="26">
                  <c:v>9346120357.0895596</c:v>
                </c:pt>
                <c:pt idx="27">
                  <c:v>7148969288.6168404</c:v>
                </c:pt>
                <c:pt idx="28">
                  <c:v>5355298352.6750803</c:v>
                </c:pt>
                <c:pt idx="29">
                  <c:v>3927930741.78901</c:v>
                </c:pt>
                <c:pt idx="30">
                  <c:v>2814609829.7023301</c:v>
                </c:pt>
                <c:pt idx="31">
                  <c:v>1955916608.0455401</c:v>
                </c:pt>
                <c:pt idx="32">
                  <c:v>1318880048.5088699</c:v>
                </c:pt>
                <c:pt idx="33">
                  <c:v>868415693.25751305</c:v>
                </c:pt>
                <c:pt idx="34">
                  <c:v>553634207.20916796</c:v>
                </c:pt>
                <c:pt idx="35">
                  <c:v>347405149.79560298</c:v>
                </c:pt>
                <c:pt idx="36">
                  <c:v>213091232.393053</c:v>
                </c:pt>
                <c:pt idx="37">
                  <c:v>125180086.31013399</c:v>
                </c:pt>
                <c:pt idx="38">
                  <c:v>73123873.280737504</c:v>
                </c:pt>
                <c:pt idx="39">
                  <c:v>42756524.819127902</c:v>
                </c:pt>
                <c:pt idx="40">
                  <c:v>24718894.610537302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15'!$C$4</c:f>
              <c:strCache>
                <c:ptCount val="1"/>
                <c:pt idx="0">
                  <c:v>PEC</c:v>
                </c:pt>
              </c:strCache>
            </c:strRef>
          </c:tx>
          <c:spPr>
            <a:ln w="12700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15'!$A$5:$A$45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 15'!$C$5:$C$45</c:f>
              <c:numCache>
                <c:formatCode>#,##0</c:formatCode>
                <c:ptCount val="41"/>
                <c:pt idx="0">
                  <c:v>95270910472.402695</c:v>
                </c:pt>
                <c:pt idx="1">
                  <c:v>94304994458.308701</c:v>
                </c:pt>
                <c:pt idx="2">
                  <c:v>94359473636.632507</c:v>
                </c:pt>
                <c:pt idx="3">
                  <c:v>94875166859.791</c:v>
                </c:pt>
                <c:pt idx="4">
                  <c:v>95907683823.473404</c:v>
                </c:pt>
                <c:pt idx="5">
                  <c:v>97294275570.577698</c:v>
                </c:pt>
                <c:pt idx="6">
                  <c:v>98156499990.642807</c:v>
                </c:pt>
                <c:pt idx="7">
                  <c:v>98009422070.177704</c:v>
                </c:pt>
                <c:pt idx="8">
                  <c:v>97185822011.461807</c:v>
                </c:pt>
                <c:pt idx="9">
                  <c:v>95410728270.787506</c:v>
                </c:pt>
                <c:pt idx="10">
                  <c:v>92564071625.219406</c:v>
                </c:pt>
                <c:pt idx="11">
                  <c:v>89107447419.533295</c:v>
                </c:pt>
                <c:pt idx="12">
                  <c:v>85499143973.646301</c:v>
                </c:pt>
                <c:pt idx="13">
                  <c:v>81991059716.694</c:v>
                </c:pt>
                <c:pt idx="14">
                  <c:v>78317681394.990601</c:v>
                </c:pt>
                <c:pt idx="15">
                  <c:v>74497097082.362</c:v>
                </c:pt>
                <c:pt idx="16">
                  <c:v>71193704358.555893</c:v>
                </c:pt>
                <c:pt idx="17">
                  <c:v>67677533422.187202</c:v>
                </c:pt>
                <c:pt idx="18">
                  <c:v>63754805271.163399</c:v>
                </c:pt>
                <c:pt idx="19">
                  <c:v>59779327884.395798</c:v>
                </c:pt>
                <c:pt idx="20">
                  <c:v>55429914525.906097</c:v>
                </c:pt>
                <c:pt idx="21">
                  <c:v>50855338400.541603</c:v>
                </c:pt>
                <c:pt idx="22">
                  <c:v>46343935591.806702</c:v>
                </c:pt>
                <c:pt idx="23">
                  <c:v>41769129036.794502</c:v>
                </c:pt>
                <c:pt idx="24">
                  <c:v>36962038767.502602</c:v>
                </c:pt>
                <c:pt idx="25">
                  <c:v>32081581980.490002</c:v>
                </c:pt>
                <c:pt idx="26">
                  <c:v>27259090508.0037</c:v>
                </c:pt>
                <c:pt idx="27">
                  <c:v>22655014828.3395</c:v>
                </c:pt>
                <c:pt idx="28">
                  <c:v>18430707381.673199</c:v>
                </c:pt>
                <c:pt idx="29">
                  <c:v>14694477348.589001</c:v>
                </c:pt>
                <c:pt idx="30">
                  <c:v>11471180852.494499</c:v>
                </c:pt>
                <c:pt idx="31">
                  <c:v>8670753550.9071102</c:v>
                </c:pt>
                <c:pt idx="32">
                  <c:v>6395593078.3497105</c:v>
                </c:pt>
                <c:pt idx="33">
                  <c:v>4613068960.0690403</c:v>
                </c:pt>
                <c:pt idx="34">
                  <c:v>3196173716.7294698</c:v>
                </c:pt>
                <c:pt idx="35">
                  <c:v>2136261585.10778</c:v>
                </c:pt>
                <c:pt idx="36">
                  <c:v>1382910498.51246</c:v>
                </c:pt>
                <c:pt idx="37">
                  <c:v>876468374.57377803</c:v>
                </c:pt>
                <c:pt idx="38">
                  <c:v>540242803.44468105</c:v>
                </c:pt>
                <c:pt idx="39">
                  <c:v>320925339.16788203</c:v>
                </c:pt>
                <c:pt idx="40">
                  <c:v>186141625.19495001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15'!$D$4</c:f>
              <c:strCache>
                <c:ptCount val="1"/>
                <c:pt idx="0">
                  <c:v>Subst. PEC</c:v>
                </c:pt>
              </c:strCache>
            </c:strRef>
          </c:tx>
          <c:spPr>
            <a:ln w="1270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15'!$A$5:$A$45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 15'!$D$5:$D$45</c:f>
              <c:numCache>
                <c:formatCode>#,##0</c:formatCode>
                <c:ptCount val="41"/>
                <c:pt idx="0">
                  <c:v>95172007014.040604</c:v>
                </c:pt>
                <c:pt idx="1">
                  <c:v>93801025991.700302</c:v>
                </c:pt>
                <c:pt idx="2">
                  <c:v>93067244129.663193</c:v>
                </c:pt>
                <c:pt idx="3">
                  <c:v>92350795290.732803</c:v>
                </c:pt>
                <c:pt idx="4">
                  <c:v>91808550308.715195</c:v>
                </c:pt>
                <c:pt idx="5">
                  <c:v>91358423221.575699</c:v>
                </c:pt>
                <c:pt idx="6">
                  <c:v>90697779139.019196</c:v>
                </c:pt>
                <c:pt idx="7">
                  <c:v>89557799644.433197</c:v>
                </c:pt>
                <c:pt idx="8">
                  <c:v>88452430397.840805</c:v>
                </c:pt>
                <c:pt idx="9">
                  <c:v>87168041035.354401</c:v>
                </c:pt>
                <c:pt idx="10">
                  <c:v>85082575511.805695</c:v>
                </c:pt>
                <c:pt idx="11">
                  <c:v>82461108644.461807</c:v>
                </c:pt>
                <c:pt idx="12">
                  <c:v>79762257951.940002</c:v>
                </c:pt>
                <c:pt idx="13">
                  <c:v>77032791212.216003</c:v>
                </c:pt>
                <c:pt idx="14">
                  <c:v>74088547187.837402</c:v>
                </c:pt>
                <c:pt idx="15">
                  <c:v>71049735122.381302</c:v>
                </c:pt>
                <c:pt idx="16">
                  <c:v>67755815906.678101</c:v>
                </c:pt>
                <c:pt idx="17">
                  <c:v>63993153052.916496</c:v>
                </c:pt>
                <c:pt idx="18">
                  <c:v>60251412383.0103</c:v>
                </c:pt>
                <c:pt idx="19">
                  <c:v>56582787533.092499</c:v>
                </c:pt>
                <c:pt idx="20">
                  <c:v>52506778295.896301</c:v>
                </c:pt>
                <c:pt idx="21">
                  <c:v>48227990815.084396</c:v>
                </c:pt>
                <c:pt idx="22">
                  <c:v>43981776432.902802</c:v>
                </c:pt>
                <c:pt idx="23">
                  <c:v>39582778685.690102</c:v>
                </c:pt>
                <c:pt idx="24">
                  <c:v>34893035970.107597</c:v>
                </c:pt>
                <c:pt idx="25">
                  <c:v>30129471680.022701</c:v>
                </c:pt>
                <c:pt idx="26">
                  <c:v>25452337059.143501</c:v>
                </c:pt>
                <c:pt idx="27">
                  <c:v>20985309896.3339</c:v>
                </c:pt>
                <c:pt idx="28">
                  <c:v>16897603961.5825</c:v>
                </c:pt>
                <c:pt idx="29">
                  <c:v>13332442233.8577</c:v>
                </c:pt>
                <c:pt idx="30">
                  <c:v>10310905418.1922</c:v>
                </c:pt>
                <c:pt idx="31">
                  <c:v>7755574532.0458403</c:v>
                </c:pt>
                <c:pt idx="32">
                  <c:v>5670288203.1196899</c:v>
                </c:pt>
                <c:pt idx="33">
                  <c:v>4025079192.9115</c:v>
                </c:pt>
                <c:pt idx="34">
                  <c:v>2754461675.4339099</c:v>
                </c:pt>
                <c:pt idx="35">
                  <c:v>1809620166.9837899</c:v>
                </c:pt>
                <c:pt idx="36">
                  <c:v>1133994189.0188401</c:v>
                </c:pt>
                <c:pt idx="37">
                  <c:v>676426431.19318199</c:v>
                </c:pt>
                <c:pt idx="38">
                  <c:v>375584421.170093</c:v>
                </c:pt>
                <c:pt idx="39">
                  <c:v>193373520.446015</c:v>
                </c:pt>
                <c:pt idx="40">
                  <c:v>92936516.785943806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932288"/>
        <c:axId val="479932848"/>
      </c:lineChart>
      <c:catAx>
        <c:axId val="47993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9932848"/>
        <c:crosses val="autoZero"/>
        <c:auto val="1"/>
        <c:lblAlgn val="ctr"/>
        <c:lblOffset val="100"/>
        <c:noMultiLvlLbl val="0"/>
      </c:catAx>
      <c:valAx>
        <c:axId val="479932848"/>
        <c:scaling>
          <c:orientation val="minMax"/>
          <c:max val="10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9932288"/>
        <c:crosses val="autoZero"/>
        <c:crossBetween val="between"/>
        <c:dispUnits>
          <c:builtInUnit val="billions"/>
        </c:dispUnits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4"/>
      </a:solidFill>
      <a:round/>
    </a:ln>
    <a:effectLst/>
  </c:spPr>
  <c:txPr>
    <a:bodyPr/>
    <a:lstStyle/>
    <a:p>
      <a:pPr>
        <a:defRPr sz="1400" i="0">
          <a:solidFill>
            <a:sysClr val="windowText" lastClr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r>
              <a:rPr lang="pt-BR" sz="1200" b="1" i="0" u="none" strike="noStrike" baseline="0">
                <a:latin typeface="+mn-lt"/>
              </a:rPr>
              <a:t>GRÁFICO 16. DESPESA ANUAL COM BENEFÍCIOS DE APOSENTADORIA </a:t>
            </a:r>
          </a:p>
          <a:p>
            <a:pPr>
              <a:defRPr/>
            </a:pPr>
            <a:r>
              <a:rPr lang="pt-BR" sz="1200" b="1" i="0" u="none" strike="noStrike" baseline="0">
                <a:latin typeface="+mn-lt"/>
              </a:rPr>
              <a:t>GRUPO FECHADO (SEM REPOSIÇÃO) –  R$ BILHÕES, PREÇOS DE DEZEMBRO DE 2019</a:t>
            </a:r>
            <a:endParaRPr lang="pt-BR" sz="12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4196030329896597E-2"/>
          <c:y val="0.23386000491301562"/>
          <c:w val="0.91130419418011166"/>
          <c:h val="0.58136380266650511"/>
        </c:manualLayout>
      </c:layout>
      <c:lineChart>
        <c:grouping val="standard"/>
        <c:varyColors val="0"/>
        <c:ser>
          <c:idx val="0"/>
          <c:order val="0"/>
          <c:tx>
            <c:strRef>
              <c:f>'Gráficos 16,17,18'!$B$4</c:f>
              <c:strCache>
                <c:ptCount val="1"/>
                <c:pt idx="0">
                  <c:v>Vigente</c:v>
                </c:pt>
              </c:strCache>
            </c:strRef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'Gráficos 16,17,18'!$A$5:$A$45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'Gráficos 16,17,18'!$B$5:$B$45</c:f>
              <c:numCache>
                <c:formatCode>#,##0</c:formatCode>
                <c:ptCount val="41"/>
                <c:pt idx="0">
                  <c:v>72774756124.9319</c:v>
                </c:pt>
                <c:pt idx="1">
                  <c:v>76637804465.117798</c:v>
                </c:pt>
                <c:pt idx="2">
                  <c:v>80054197088.348495</c:v>
                </c:pt>
                <c:pt idx="3">
                  <c:v>83025162670.551193</c:v>
                </c:pt>
                <c:pt idx="4">
                  <c:v>85521231360.678406</c:v>
                </c:pt>
                <c:pt idx="5">
                  <c:v>88019587520.990295</c:v>
                </c:pt>
                <c:pt idx="6">
                  <c:v>89966170951.242493</c:v>
                </c:pt>
                <c:pt idx="7">
                  <c:v>91192013103.879898</c:v>
                </c:pt>
                <c:pt idx="8">
                  <c:v>92552947571.269104</c:v>
                </c:pt>
                <c:pt idx="9">
                  <c:v>93230903764.7659</c:v>
                </c:pt>
                <c:pt idx="10">
                  <c:v>93519481775.051102</c:v>
                </c:pt>
                <c:pt idx="11">
                  <c:v>93929117079.627899</c:v>
                </c:pt>
                <c:pt idx="12">
                  <c:v>93657376274.962097</c:v>
                </c:pt>
                <c:pt idx="13">
                  <c:v>93586339338.648605</c:v>
                </c:pt>
                <c:pt idx="14">
                  <c:v>93935785383.615097</c:v>
                </c:pt>
                <c:pt idx="15">
                  <c:v>93916788768.990799</c:v>
                </c:pt>
                <c:pt idx="16">
                  <c:v>94046432471.349197</c:v>
                </c:pt>
                <c:pt idx="17">
                  <c:v>94000777197.826508</c:v>
                </c:pt>
                <c:pt idx="18">
                  <c:v>94052171042.881393</c:v>
                </c:pt>
                <c:pt idx="19">
                  <c:v>94260309979.333893</c:v>
                </c:pt>
                <c:pt idx="20">
                  <c:v>93617981179.435898</c:v>
                </c:pt>
                <c:pt idx="21">
                  <c:v>91993594908.0224</c:v>
                </c:pt>
                <c:pt idx="22">
                  <c:v>90780194529.536896</c:v>
                </c:pt>
                <c:pt idx="23">
                  <c:v>90030318537.4422</c:v>
                </c:pt>
                <c:pt idx="24">
                  <c:v>88904566979.672501</c:v>
                </c:pt>
                <c:pt idx="25">
                  <c:v>87455971093.690201</c:v>
                </c:pt>
                <c:pt idx="26">
                  <c:v>85929564738.119293</c:v>
                </c:pt>
                <c:pt idx="27">
                  <c:v>83929073616.458694</c:v>
                </c:pt>
                <c:pt idx="28">
                  <c:v>81192037214.222305</c:v>
                </c:pt>
                <c:pt idx="29">
                  <c:v>78614959978.686295</c:v>
                </c:pt>
                <c:pt idx="30">
                  <c:v>75977335035.919098</c:v>
                </c:pt>
                <c:pt idx="31">
                  <c:v>73013827030.615601</c:v>
                </c:pt>
                <c:pt idx="32">
                  <c:v>69934125015.992706</c:v>
                </c:pt>
                <c:pt idx="33">
                  <c:v>66742002705.746399</c:v>
                </c:pt>
                <c:pt idx="34">
                  <c:v>63634848262.547997</c:v>
                </c:pt>
                <c:pt idx="35">
                  <c:v>60300844835.212502</c:v>
                </c:pt>
                <c:pt idx="36">
                  <c:v>57238706948.193497</c:v>
                </c:pt>
                <c:pt idx="37">
                  <c:v>54519032144.850098</c:v>
                </c:pt>
                <c:pt idx="38">
                  <c:v>51575607295.536598</c:v>
                </c:pt>
                <c:pt idx="39">
                  <c:v>48249735273.429802</c:v>
                </c:pt>
                <c:pt idx="40">
                  <c:v>45163354217.476097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'Gráficos 16,17,18'!$C$4</c:f>
              <c:strCache>
                <c:ptCount val="1"/>
                <c:pt idx="0">
                  <c:v>PEC</c:v>
                </c:pt>
              </c:strCache>
            </c:strRef>
          </c:tx>
          <c:spPr>
            <a:ln w="12700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'Gráficos 16,17,18'!$A$5:$A$45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'Gráficos 16,17,18'!$C$5:$C$45</c:f>
              <c:numCache>
                <c:formatCode>#,##0</c:formatCode>
                <c:ptCount val="41"/>
                <c:pt idx="0">
                  <c:v>72524253313.079407</c:v>
                </c:pt>
                <c:pt idx="1">
                  <c:v>75463946623.479996</c:v>
                </c:pt>
                <c:pt idx="2">
                  <c:v>77076812773.734406</c:v>
                </c:pt>
                <c:pt idx="3">
                  <c:v>77554216958.134598</c:v>
                </c:pt>
                <c:pt idx="4">
                  <c:v>76988846370.479904</c:v>
                </c:pt>
                <c:pt idx="5">
                  <c:v>76135179284.941101</c:v>
                </c:pt>
                <c:pt idx="6">
                  <c:v>75071663781.726501</c:v>
                </c:pt>
                <c:pt idx="7">
                  <c:v>73957365954.713303</c:v>
                </c:pt>
                <c:pt idx="8">
                  <c:v>73543874632.026001</c:v>
                </c:pt>
                <c:pt idx="9">
                  <c:v>73458599480.981003</c:v>
                </c:pt>
                <c:pt idx="10">
                  <c:v>74068625100.779404</c:v>
                </c:pt>
                <c:pt idx="11">
                  <c:v>75065090762.856506</c:v>
                </c:pt>
                <c:pt idx="12">
                  <c:v>75332039726.110306</c:v>
                </c:pt>
                <c:pt idx="13">
                  <c:v>75444383855.9375</c:v>
                </c:pt>
                <c:pt idx="14">
                  <c:v>75675450501.347397</c:v>
                </c:pt>
                <c:pt idx="15">
                  <c:v>75466601662.035706</c:v>
                </c:pt>
                <c:pt idx="16">
                  <c:v>74754696683.197906</c:v>
                </c:pt>
                <c:pt idx="17">
                  <c:v>73747625901.391495</c:v>
                </c:pt>
                <c:pt idx="18">
                  <c:v>73369865806.933395</c:v>
                </c:pt>
                <c:pt idx="19">
                  <c:v>73390869448.976501</c:v>
                </c:pt>
                <c:pt idx="20">
                  <c:v>72846646225.227707</c:v>
                </c:pt>
                <c:pt idx="21">
                  <c:v>71615849509.348099</c:v>
                </c:pt>
                <c:pt idx="22">
                  <c:v>71046812585.026596</c:v>
                </c:pt>
                <c:pt idx="23">
                  <c:v>71244874548.964294</c:v>
                </c:pt>
                <c:pt idx="24">
                  <c:v>71465593638.526093</c:v>
                </c:pt>
                <c:pt idx="25">
                  <c:v>71635462106.675507</c:v>
                </c:pt>
                <c:pt idx="26">
                  <c:v>71895037023.194504</c:v>
                </c:pt>
                <c:pt idx="27">
                  <c:v>71773551568.228302</c:v>
                </c:pt>
                <c:pt idx="28">
                  <c:v>70845903879.773102</c:v>
                </c:pt>
                <c:pt idx="29">
                  <c:v>69868553389.542999</c:v>
                </c:pt>
                <c:pt idx="30">
                  <c:v>68652972274.420303</c:v>
                </c:pt>
                <c:pt idx="31">
                  <c:v>66848562429.947502</c:v>
                </c:pt>
                <c:pt idx="32">
                  <c:v>64692702806.8573</c:v>
                </c:pt>
                <c:pt idx="33">
                  <c:v>62221451089.875603</c:v>
                </c:pt>
                <c:pt idx="34">
                  <c:v>59731013112.294296</c:v>
                </c:pt>
                <c:pt idx="35">
                  <c:v>56904844410.568199</c:v>
                </c:pt>
                <c:pt idx="36">
                  <c:v>54214472670.890404</c:v>
                </c:pt>
                <c:pt idx="37">
                  <c:v>51774517302.362396</c:v>
                </c:pt>
                <c:pt idx="38">
                  <c:v>49038754869.488297</c:v>
                </c:pt>
                <c:pt idx="39">
                  <c:v>45879005508.6791</c:v>
                </c:pt>
                <c:pt idx="40">
                  <c:v>42920987101.226601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'Gráficos 16,17,18'!$D$4</c:f>
              <c:strCache>
                <c:ptCount val="1"/>
                <c:pt idx="0">
                  <c:v>Subst. PEC</c:v>
                </c:pt>
              </c:strCache>
            </c:strRef>
          </c:tx>
          <c:spPr>
            <a:ln w="1270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'Gráficos 16,17,18'!$A$5:$A$45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'Gráficos 16,17,18'!$D$5:$D$45</c:f>
              <c:numCache>
                <c:formatCode>#,##0</c:formatCode>
                <c:ptCount val="41"/>
                <c:pt idx="0">
                  <c:v>72631821251.271896</c:v>
                </c:pt>
                <c:pt idx="1">
                  <c:v>76008445500.517899</c:v>
                </c:pt>
                <c:pt idx="2">
                  <c:v>78468480236.078003</c:v>
                </c:pt>
                <c:pt idx="3">
                  <c:v>80278560045.692703</c:v>
                </c:pt>
                <c:pt idx="4">
                  <c:v>81415837510.966293</c:v>
                </c:pt>
                <c:pt idx="5">
                  <c:v>82504142453.860992</c:v>
                </c:pt>
                <c:pt idx="6">
                  <c:v>83006163637.878403</c:v>
                </c:pt>
                <c:pt idx="7">
                  <c:v>82890959656.083694</c:v>
                </c:pt>
                <c:pt idx="8">
                  <c:v>82663457941.697693</c:v>
                </c:pt>
                <c:pt idx="9">
                  <c:v>81902110713.283295</c:v>
                </c:pt>
                <c:pt idx="10">
                  <c:v>81515912489.090103</c:v>
                </c:pt>
                <c:pt idx="11">
                  <c:v>81465582544.235992</c:v>
                </c:pt>
                <c:pt idx="12">
                  <c:v>80634101899.199295</c:v>
                </c:pt>
                <c:pt idx="13">
                  <c:v>79780371896.100998</c:v>
                </c:pt>
                <c:pt idx="14">
                  <c:v>79176537963.135895</c:v>
                </c:pt>
                <c:pt idx="15">
                  <c:v>78173871444.157806</c:v>
                </c:pt>
                <c:pt idx="16">
                  <c:v>77433836408.180893</c:v>
                </c:pt>
                <c:pt idx="17">
                  <c:v>76646651437.650497</c:v>
                </c:pt>
                <c:pt idx="18">
                  <c:v>76010016249.900101</c:v>
                </c:pt>
                <c:pt idx="19">
                  <c:v>75626310808.347305</c:v>
                </c:pt>
                <c:pt idx="20">
                  <c:v>74707706595.823303</c:v>
                </c:pt>
                <c:pt idx="21">
                  <c:v>73099085645.851303</c:v>
                </c:pt>
                <c:pt idx="22">
                  <c:v>72192611442.481003</c:v>
                </c:pt>
                <c:pt idx="23">
                  <c:v>72128277255.836502</c:v>
                </c:pt>
                <c:pt idx="24">
                  <c:v>72149072783.859207</c:v>
                </c:pt>
                <c:pt idx="25">
                  <c:v>72139051298.7733</c:v>
                </c:pt>
                <c:pt idx="26">
                  <c:v>72260770951.992096</c:v>
                </c:pt>
                <c:pt idx="27">
                  <c:v>72025372777.7202</c:v>
                </c:pt>
                <c:pt idx="28">
                  <c:v>71025843469.183807</c:v>
                </c:pt>
                <c:pt idx="29">
                  <c:v>69974620207.896301</c:v>
                </c:pt>
                <c:pt idx="30">
                  <c:v>68681253635.956703</c:v>
                </c:pt>
                <c:pt idx="31">
                  <c:v>66805610583.173302</c:v>
                </c:pt>
                <c:pt idx="32">
                  <c:v>64615685558.336998</c:v>
                </c:pt>
                <c:pt idx="33">
                  <c:v>62148669066.389</c:v>
                </c:pt>
                <c:pt idx="34">
                  <c:v>59609592929.371399</c:v>
                </c:pt>
                <c:pt idx="35">
                  <c:v>56732791825.316803</c:v>
                </c:pt>
                <c:pt idx="36">
                  <c:v>54018340247.2826</c:v>
                </c:pt>
                <c:pt idx="37">
                  <c:v>51565214114.861801</c:v>
                </c:pt>
                <c:pt idx="38">
                  <c:v>48826501460.044601</c:v>
                </c:pt>
                <c:pt idx="39">
                  <c:v>45668007636.085297</c:v>
                </c:pt>
                <c:pt idx="40">
                  <c:v>42708937089.129501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936768"/>
        <c:axId val="479937328"/>
      </c:lineChart>
      <c:catAx>
        <c:axId val="47993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9937328"/>
        <c:crosses val="autoZero"/>
        <c:auto val="1"/>
        <c:lblAlgn val="ctr"/>
        <c:lblOffset val="100"/>
        <c:noMultiLvlLbl val="0"/>
      </c:catAx>
      <c:valAx>
        <c:axId val="479937328"/>
        <c:scaling>
          <c:orientation val="minMax"/>
          <c:min val="4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9936768"/>
        <c:crosses val="autoZero"/>
        <c:crossBetween val="between"/>
        <c:dispUnits>
          <c:builtInUnit val="billions"/>
        </c:dispUnits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r>
              <a:rPr lang="pt-BR" sz="1200" b="1" i="0" u="none" strike="noStrike" baseline="0">
                <a:latin typeface="+mn-lt"/>
              </a:rPr>
              <a:t>GRÁFICO 17. ECONOMIA ANUAL COM BENEFÍCIOS DE APOSENTADORIA  </a:t>
            </a:r>
          </a:p>
          <a:p>
            <a:pPr>
              <a:defRPr/>
            </a:pPr>
            <a:r>
              <a:rPr lang="pt-BR" sz="1200" b="1" i="0" u="none" strike="noStrike" baseline="0">
                <a:latin typeface="+mn-lt"/>
              </a:rPr>
              <a:t>GRUPO FECHADO (SEM REPOSIÇÃO) - R$ BILHÕES, PREÇOS DE DEZEMBRO DE 2019</a:t>
            </a:r>
            <a:endParaRPr lang="pt-BR" sz="1200" b="1">
              <a:latin typeface="+mn-lt"/>
            </a:endParaRPr>
          </a:p>
        </c:rich>
      </c:tx>
      <c:layout>
        <c:manualLayout>
          <c:xMode val="edge"/>
          <c:yMode val="edge"/>
          <c:x val="0.12165519063470064"/>
          <c:y val="3.0630611944153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68999333125002E-2"/>
          <c:y val="0.2237442892115771"/>
          <c:w val="0.90662799650776571"/>
          <c:h val="0.59014220647878579"/>
        </c:manualLayout>
      </c:layout>
      <c:lineChart>
        <c:grouping val="standard"/>
        <c:varyColors val="0"/>
        <c:ser>
          <c:idx val="0"/>
          <c:order val="0"/>
          <c:tx>
            <c:v>PEC</c:v>
          </c:tx>
          <c:spPr>
            <a:ln w="12700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'Gráficos 16,17,18'!$A$5:$A$24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'Gráficos 16,17,18'!$E$5:$E$24</c:f>
              <c:numCache>
                <c:formatCode>#,##0</c:formatCode>
                <c:ptCount val="20"/>
                <c:pt idx="0">
                  <c:v>250502811.85249329</c:v>
                </c:pt>
                <c:pt idx="1">
                  <c:v>1173857841.6378021</c:v>
                </c:pt>
                <c:pt idx="2">
                  <c:v>2977384314.61409</c:v>
                </c:pt>
                <c:pt idx="3">
                  <c:v>5470945712.4165955</c:v>
                </c:pt>
                <c:pt idx="4">
                  <c:v>8532384990.1985016</c:v>
                </c:pt>
                <c:pt idx="5">
                  <c:v>11884408236.049194</c:v>
                </c:pt>
                <c:pt idx="6">
                  <c:v>14894507169.515991</c:v>
                </c:pt>
                <c:pt idx="7">
                  <c:v>17234647149.166595</c:v>
                </c:pt>
                <c:pt idx="8">
                  <c:v>19009072939.243103</c:v>
                </c:pt>
                <c:pt idx="9">
                  <c:v>19772304283.784897</c:v>
                </c:pt>
                <c:pt idx="10">
                  <c:v>19450856674.271698</c:v>
                </c:pt>
                <c:pt idx="11">
                  <c:v>18864026316.771393</c:v>
                </c:pt>
                <c:pt idx="12">
                  <c:v>18325336548.851791</c:v>
                </c:pt>
                <c:pt idx="13">
                  <c:v>18141955482.711105</c:v>
                </c:pt>
                <c:pt idx="14">
                  <c:v>18260334882.2677</c:v>
                </c:pt>
                <c:pt idx="15">
                  <c:v>18450187106.955093</c:v>
                </c:pt>
                <c:pt idx="16">
                  <c:v>19291735788.151291</c:v>
                </c:pt>
                <c:pt idx="17">
                  <c:v>20253151296.435013</c:v>
                </c:pt>
                <c:pt idx="18">
                  <c:v>20682305235.947998</c:v>
                </c:pt>
                <c:pt idx="19">
                  <c:v>20869440530.357391</c:v>
                </c:pt>
              </c:numCache>
            </c:numRef>
          </c:val>
          <c:smooth val="0"/>
        </c:ser>
        <c:ser>
          <c:idx val="1"/>
          <c:order val="1"/>
          <c:tx>
            <c:v>Substitutivo</c:v>
          </c:tx>
          <c:spPr>
            <a:ln w="1270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'Gráficos 16,17,18'!$A$5:$A$24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'Gráficos 16,17,18'!$F$5:$F$24</c:f>
              <c:numCache>
                <c:formatCode>#,##0</c:formatCode>
                <c:ptCount val="20"/>
                <c:pt idx="0">
                  <c:v>142934873.66000366</c:v>
                </c:pt>
                <c:pt idx="1">
                  <c:v>629358964.59989929</c:v>
                </c:pt>
                <c:pt idx="2">
                  <c:v>1585716852.2704926</c:v>
                </c:pt>
                <c:pt idx="3">
                  <c:v>2746602624.85849</c:v>
                </c:pt>
                <c:pt idx="4">
                  <c:v>4105393849.7121124</c:v>
                </c:pt>
                <c:pt idx="5">
                  <c:v>5515445067.129303</c:v>
                </c:pt>
                <c:pt idx="6">
                  <c:v>6960007313.36409</c:v>
                </c:pt>
                <c:pt idx="7">
                  <c:v>8301053447.7962036</c:v>
                </c:pt>
                <c:pt idx="8">
                  <c:v>9889489629.5714111</c:v>
                </c:pt>
                <c:pt idx="9">
                  <c:v>11328793051.482605</c:v>
                </c:pt>
                <c:pt idx="10">
                  <c:v>12003569285.960999</c:v>
                </c:pt>
                <c:pt idx="11">
                  <c:v>12463534535.391907</c:v>
                </c:pt>
                <c:pt idx="12">
                  <c:v>13023274375.762802</c:v>
                </c:pt>
                <c:pt idx="13">
                  <c:v>13805967442.547607</c:v>
                </c:pt>
                <c:pt idx="14">
                  <c:v>14759247420.479202</c:v>
                </c:pt>
                <c:pt idx="15">
                  <c:v>15742917324.832993</c:v>
                </c:pt>
                <c:pt idx="16">
                  <c:v>16612596063.168304</c:v>
                </c:pt>
                <c:pt idx="17">
                  <c:v>17354125760.17601</c:v>
                </c:pt>
                <c:pt idx="18">
                  <c:v>18042154792.981293</c:v>
                </c:pt>
                <c:pt idx="19">
                  <c:v>18633999170.986588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940688"/>
        <c:axId val="479941248"/>
      </c:lineChart>
      <c:catAx>
        <c:axId val="47994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58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9941248"/>
        <c:crosses val="autoZero"/>
        <c:auto val="1"/>
        <c:lblAlgn val="ctr"/>
        <c:lblOffset val="100"/>
        <c:noMultiLvlLbl val="0"/>
      </c:catAx>
      <c:valAx>
        <c:axId val="47994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9940688"/>
        <c:crosses val="autoZero"/>
        <c:crossBetween val="between"/>
        <c:dispUnits>
          <c:builtInUnit val="billions"/>
        </c:dispUnits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 cap="all" baseline="0">
                <a:solidFill>
                  <a:srgbClr val="000000"/>
                </a:solidFill>
                <a:latin typeface="+mn-lt"/>
              </a:rPr>
              <a:t>GRÁFICO 3. QUANTIDADE E PARTICIPAÇÃO DE SERVIDORES ATIVOS POR NÍVEL DE ESCOLARIDADE E PODER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0480624070470728E-2"/>
          <c:y val="0.10043478260869565"/>
          <c:w val="0.93474526072929132"/>
          <c:h val="0.7261321465251626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'Gráficos 3 e 4, Tabela 2'!$C$37</c:f>
              <c:strCache>
                <c:ptCount val="1"/>
                <c:pt idx="0">
                  <c:v>Nível Médio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('Gráficos 3 e 4, Tabela 2'!$A$38,'Gráficos 3 e 4, Tabela 2'!$A$41,'Gráficos 3 e 4, Tabela 2'!$A$44,'Gráficos 3 e 4, Tabela 2'!$A$47)</c:f>
              <c:strCache>
                <c:ptCount val="4"/>
                <c:pt idx="0">
                  <c:v>Executivo</c:v>
                </c:pt>
                <c:pt idx="1">
                  <c:v>Legislativo</c:v>
                </c:pt>
                <c:pt idx="2">
                  <c:v>Judiciário</c:v>
                </c:pt>
                <c:pt idx="3">
                  <c:v>Ministério Público</c:v>
                </c:pt>
              </c:strCache>
            </c:strRef>
          </c:cat>
          <c:val>
            <c:numRef>
              <c:f>('Gráficos 3 e 4, Tabela 2'!$C$38,'Gráficos 3 e 4, Tabela 2'!$C$41,'Gráficos 3 e 4, Tabela 2'!$C$44,'Gráficos 3 e 4, Tabela 2'!$C$47)</c:f>
              <c:numCache>
                <c:formatCode>#,##0</c:formatCode>
                <c:ptCount val="4"/>
                <c:pt idx="0">
                  <c:v>227457</c:v>
                </c:pt>
                <c:pt idx="1">
                  <c:v>8364</c:v>
                </c:pt>
                <c:pt idx="2">
                  <c:v>61006</c:v>
                </c:pt>
                <c:pt idx="3">
                  <c:v>10974</c:v>
                </c:pt>
              </c:numCache>
            </c:numRef>
          </c:val>
        </c:ser>
        <c:ser>
          <c:idx val="3"/>
          <c:order val="1"/>
          <c:tx>
            <c:strRef>
              <c:f>'Gráficos 3 e 4, Tabela 2'!$D$37</c:f>
              <c:strCache>
                <c:ptCount val="1"/>
                <c:pt idx="0">
                  <c:v>Nível Superior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('Gráficos 3 e 4, Tabela 2'!$A$38,'Gráficos 3 e 4, Tabela 2'!$A$41,'Gráficos 3 e 4, Tabela 2'!$A$44,'Gráficos 3 e 4, Tabela 2'!$A$47)</c:f>
              <c:strCache>
                <c:ptCount val="4"/>
                <c:pt idx="0">
                  <c:v>Executivo</c:v>
                </c:pt>
                <c:pt idx="1">
                  <c:v>Legislativo</c:v>
                </c:pt>
                <c:pt idx="2">
                  <c:v>Judiciário</c:v>
                </c:pt>
                <c:pt idx="3">
                  <c:v>Ministério Público</c:v>
                </c:pt>
              </c:strCache>
            </c:strRef>
          </c:cat>
          <c:val>
            <c:numRef>
              <c:f>('Gráficos 3 e 4, Tabela 2'!$D$38,'Gráficos 3 e 4, Tabela 2'!$D$41,'Gráficos 3 e 4, Tabela 2'!$D$44,'Gráficos 3 e 4, Tabela 2'!$D$47)</c:f>
              <c:numCache>
                <c:formatCode>#,##0</c:formatCode>
                <c:ptCount val="4"/>
                <c:pt idx="0">
                  <c:v>316169</c:v>
                </c:pt>
                <c:pt idx="1">
                  <c:v>3570</c:v>
                </c:pt>
                <c:pt idx="2">
                  <c:v>51756</c:v>
                </c:pt>
                <c:pt idx="3">
                  <c:v>9482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48533504"/>
        <c:axId val="348543024"/>
        <c:extLst>
          <c:ext xmlns:c15="http://schemas.microsoft.com/office/drawing/2012/chart" uri="{02D57815-91ED-43cb-92C2-25804820EDAC}">
            <c15:filteredBarSeries>
              <c15:ser>
                <c:idx val="6"/>
                <c:order val="2"/>
                <c:tx>
                  <c:strRef>
                    <c:extLst>
                      <c:ext uri="{02D57815-91ED-43cb-92C2-25804820EDAC}">
                        <c15:formulaRef>
                          <c15:sqref>'Gráficos 3 e 4, Tabela 2'!$E$37</c15:sqref>
                        </c15:formulaRef>
                      </c:ext>
                    </c:extLst>
                    <c:strCache>
                      <c:ptCount val="1"/>
                      <c:pt idx="0">
                        <c:v>Geral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1" i="0" u="none" strike="noStrike" kern="1200" baseline="0">
                          <a:solidFill>
                            <a:schemeClr val="bg1"/>
                          </a:solidFill>
                          <a:latin typeface="Cambria" panose="02040503050406030204" pitchFamily="18" charset="0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('Gráficos 3 e 4, Tabela 2'!$A$38,'Gráficos 3 e 4, Tabela 2'!$A$41,'Gráficos 3 e 4, Tabela 2'!$A$44,'Gráficos 3 e 4, Tabela 2'!$A$47)</c15:sqref>
                        </c15:formulaRef>
                      </c:ext>
                    </c:extLst>
                    <c:strCache>
                      <c:ptCount val="4"/>
                      <c:pt idx="0">
                        <c:v>Executivo</c:v>
                      </c:pt>
                      <c:pt idx="1">
                        <c:v>Legislativo</c:v>
                      </c:pt>
                      <c:pt idx="2">
                        <c:v>Judiciário</c:v>
                      </c:pt>
                      <c:pt idx="3">
                        <c:v>Ministério Público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('Gráficos 3 e 4, Tabela 2'!$E$38,'Gráficos 3 e 4, Tabela 2'!$E$41,'Gráficos 3 e 4, Tabela 2'!$E$44,'Gráficos 3 e 4, Tabela 2'!$E$47)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543626</c:v>
                      </c:pt>
                      <c:pt idx="1">
                        <c:v>11934</c:v>
                      </c:pt>
                      <c:pt idx="2">
                        <c:v>112762</c:v>
                      </c:pt>
                      <c:pt idx="3">
                        <c:v>20456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4853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348543024"/>
        <c:crosses val="autoZero"/>
        <c:auto val="1"/>
        <c:lblAlgn val="ctr"/>
        <c:lblOffset val="100"/>
        <c:noMultiLvlLbl val="0"/>
      </c:catAx>
      <c:valAx>
        <c:axId val="34854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34853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284394028211268"/>
          <c:y val="0.88296492789147618"/>
          <c:w val="0.35605469574153314"/>
          <c:h val="5.878603218076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800">
          <a:solidFill>
            <a:srgbClr val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 i="0" u="none" strike="noStrike" baseline="0">
                <a:latin typeface="+mn-lt"/>
              </a:rPr>
              <a:t>GRÁFICO 18. ECONOMIA ACUMULADA APENAS COM BENEFÍCIOS DE APOSENTADORIA, DESDE 2020 GRUPO FECHADO (SEM REPOSIÇÃO) - R$ BILHÕES, PREÇOS DE DEZEMBRO DE 2019</a:t>
            </a:r>
            <a:endParaRPr lang="pt-BR" sz="12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6086339999283136E-2"/>
          <c:y val="0.20972794976451078"/>
          <c:w val="0.91676556180704871"/>
          <c:h val="0.67192625232418746"/>
        </c:manualLayout>
      </c:layout>
      <c:barChart>
        <c:barDir val="col"/>
        <c:grouping val="clustered"/>
        <c:varyColors val="0"/>
        <c:ser>
          <c:idx val="0"/>
          <c:order val="0"/>
          <c:tx>
            <c:v>PEC</c:v>
          </c:tx>
          <c:spPr>
            <a:solidFill>
              <a:srgbClr val="005D89"/>
            </a:solidFill>
            <a:ln>
              <a:noFill/>
              <a:prstDash val="sysDash"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4.2424242424242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5235607020049645E-17"/>
                  <c:y val="-3.6363636363636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3047121404009929E-16"/>
                  <c:y val="-5.1515151515151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4.5454545454545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5D89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'Gráficos 16,17,18'!$A$5:$A$24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'Gráficos 16,17,18'!$G$5:$G$24</c:f>
              <c:numCache>
                <c:formatCode>#,##0</c:formatCode>
                <c:ptCount val="20"/>
                <c:pt idx="0">
                  <c:v>250502811.85249329</c:v>
                </c:pt>
                <c:pt idx="1">
                  <c:v>1424360653.4902954</c:v>
                </c:pt>
                <c:pt idx="2">
                  <c:v>4401744968.1043854</c:v>
                </c:pt>
                <c:pt idx="3">
                  <c:v>9872690680.5209808</c:v>
                </c:pt>
                <c:pt idx="4">
                  <c:v>18405075670.719482</c:v>
                </c:pt>
                <c:pt idx="5">
                  <c:v>30289483906.768677</c:v>
                </c:pt>
                <c:pt idx="6">
                  <c:v>45183991076.284668</c:v>
                </c:pt>
                <c:pt idx="7">
                  <c:v>62418638225.451263</c:v>
                </c:pt>
                <c:pt idx="8">
                  <c:v>81427711164.694366</c:v>
                </c:pt>
                <c:pt idx="9">
                  <c:v>101200015448.47926</c:v>
                </c:pt>
                <c:pt idx="10">
                  <c:v>120650872122.75096</c:v>
                </c:pt>
                <c:pt idx="11">
                  <c:v>139514898439.52234</c:v>
                </c:pt>
                <c:pt idx="12">
                  <c:v>157840234988.37415</c:v>
                </c:pt>
                <c:pt idx="13">
                  <c:v>175982190471.08527</c:v>
                </c:pt>
                <c:pt idx="14">
                  <c:v>194242525353.35297</c:v>
                </c:pt>
                <c:pt idx="15">
                  <c:v>212692712460.30804</c:v>
                </c:pt>
                <c:pt idx="16">
                  <c:v>231984448248.45935</c:v>
                </c:pt>
                <c:pt idx="17">
                  <c:v>252237599544.89435</c:v>
                </c:pt>
                <c:pt idx="18">
                  <c:v>272919904780.84235</c:v>
                </c:pt>
                <c:pt idx="19">
                  <c:v>293789345311.19971</c:v>
                </c:pt>
              </c:numCache>
            </c:numRef>
          </c:val>
        </c:ser>
        <c:ser>
          <c:idx val="1"/>
          <c:order val="1"/>
          <c:tx>
            <c:v>Substitutivo</c:v>
          </c:tx>
          <c:spPr>
            <a:solidFill>
              <a:srgbClr val="BD534B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2.1212121212121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-4.5454545454545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3.6363636363636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BD534B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'Gráficos 16,17,18'!$A$5:$A$24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'Gráficos 16,17,18'!$H$5:$H$24</c:f>
              <c:numCache>
                <c:formatCode>#,##0</c:formatCode>
                <c:ptCount val="20"/>
                <c:pt idx="0">
                  <c:v>142934873.66000366</c:v>
                </c:pt>
                <c:pt idx="1">
                  <c:v>772293838.25990295</c:v>
                </c:pt>
                <c:pt idx="2">
                  <c:v>2358010690.5303955</c:v>
                </c:pt>
                <c:pt idx="3">
                  <c:v>5104613315.3888855</c:v>
                </c:pt>
                <c:pt idx="4">
                  <c:v>9210007165.1009979</c:v>
                </c:pt>
                <c:pt idx="5">
                  <c:v>14725452232.230301</c:v>
                </c:pt>
                <c:pt idx="6">
                  <c:v>21685459545.594391</c:v>
                </c:pt>
                <c:pt idx="7">
                  <c:v>29986512993.390594</c:v>
                </c:pt>
                <c:pt idx="8">
                  <c:v>39876002622.962006</c:v>
                </c:pt>
                <c:pt idx="9">
                  <c:v>51204795674.444611</c:v>
                </c:pt>
                <c:pt idx="10">
                  <c:v>63208364960.405609</c:v>
                </c:pt>
                <c:pt idx="11">
                  <c:v>75671899495.797516</c:v>
                </c:pt>
                <c:pt idx="12">
                  <c:v>88695173871.560318</c:v>
                </c:pt>
                <c:pt idx="13">
                  <c:v>102501141314.10793</c:v>
                </c:pt>
                <c:pt idx="14">
                  <c:v>117260388734.58713</c:v>
                </c:pt>
                <c:pt idx="15">
                  <c:v>133003306059.42012</c:v>
                </c:pt>
                <c:pt idx="16">
                  <c:v>149615902122.58844</c:v>
                </c:pt>
                <c:pt idx="17">
                  <c:v>166970027882.76447</c:v>
                </c:pt>
                <c:pt idx="18">
                  <c:v>185012182675.74576</c:v>
                </c:pt>
                <c:pt idx="19">
                  <c:v>203646181846.73236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944048"/>
        <c:axId val="479944608"/>
      </c:barChart>
      <c:catAx>
        <c:axId val="47994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9944608"/>
        <c:crosses val="autoZero"/>
        <c:auto val="1"/>
        <c:lblAlgn val="ctr"/>
        <c:lblOffset val="100"/>
        <c:noMultiLvlLbl val="0"/>
      </c:catAx>
      <c:valAx>
        <c:axId val="479944608"/>
        <c:scaling>
          <c:orientation val="minMax"/>
          <c:min val="3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9944048"/>
        <c:crosses val="autoZero"/>
        <c:crossBetween val="between"/>
        <c:dispUnits>
          <c:builtInUnit val="billions"/>
        </c:dispUnits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r>
              <a:rPr lang="pt-BR" sz="1200" b="1" i="0" u="none" strike="noStrike" baseline="0">
                <a:latin typeface="+mn-lt"/>
              </a:rPr>
              <a:t>GRÁFICO 19. DESPESA ANUAL COM PENSÕES POR MORTE </a:t>
            </a:r>
          </a:p>
          <a:p>
            <a:pPr>
              <a:defRPr/>
            </a:pPr>
            <a:r>
              <a:rPr lang="pt-BR" sz="1200" b="1" i="0" u="none" strike="noStrike" baseline="0">
                <a:latin typeface="+mn-lt"/>
              </a:rPr>
              <a:t>GRUPO FECHADO (SEM REPOSIÇÃO) - R$ BILHÕES, PREÇOS DE DEZEMBRO DE 2019</a:t>
            </a:r>
            <a:endParaRPr lang="pt-BR" sz="12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6455292685101178E-2"/>
          <c:y val="0.26156376360748468"/>
          <c:w val="0.89926788972937688"/>
          <c:h val="0.55676093588110531"/>
        </c:manualLayout>
      </c:layout>
      <c:lineChart>
        <c:grouping val="standard"/>
        <c:varyColors val="0"/>
        <c:ser>
          <c:idx val="0"/>
          <c:order val="0"/>
          <c:tx>
            <c:strRef>
              <c:f>'Gráficos 19,20,21'!$B$4</c:f>
              <c:strCache>
                <c:ptCount val="1"/>
                <c:pt idx="0">
                  <c:v>Vigente</c:v>
                </c:pt>
              </c:strCache>
            </c:strRef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'Gráficos 19,20,21'!$A$5:$A$45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'Gráficos 19,20,21'!$B$5:$B$45</c:f>
              <c:numCache>
                <c:formatCode>#,##0</c:formatCode>
                <c:ptCount val="41"/>
                <c:pt idx="0">
                  <c:v>30547572837.315102</c:v>
                </c:pt>
                <c:pt idx="1">
                  <c:v>30225752271.361698</c:v>
                </c:pt>
                <c:pt idx="2">
                  <c:v>29816330828.015099</c:v>
                </c:pt>
                <c:pt idx="3">
                  <c:v>29338147086.727798</c:v>
                </c:pt>
                <c:pt idx="4">
                  <c:v>29098086036.512699</c:v>
                </c:pt>
                <c:pt idx="5">
                  <c:v>28781355420.293301</c:v>
                </c:pt>
                <c:pt idx="6">
                  <c:v>28395579715.233601</c:v>
                </c:pt>
                <c:pt idx="7">
                  <c:v>28237940022.890499</c:v>
                </c:pt>
                <c:pt idx="8">
                  <c:v>28143837904.493099</c:v>
                </c:pt>
                <c:pt idx="9">
                  <c:v>27836783527.362</c:v>
                </c:pt>
                <c:pt idx="10">
                  <c:v>27779597371.312801</c:v>
                </c:pt>
                <c:pt idx="11">
                  <c:v>27635514961.4757</c:v>
                </c:pt>
                <c:pt idx="12">
                  <c:v>27448972214.100201</c:v>
                </c:pt>
                <c:pt idx="13">
                  <c:v>27451925064.7215</c:v>
                </c:pt>
                <c:pt idx="14">
                  <c:v>27243352240.040699</c:v>
                </c:pt>
                <c:pt idx="15">
                  <c:v>27023493147.020901</c:v>
                </c:pt>
                <c:pt idx="16">
                  <c:v>26929047962.8475</c:v>
                </c:pt>
                <c:pt idx="17">
                  <c:v>26734888859.554401</c:v>
                </c:pt>
                <c:pt idx="18">
                  <c:v>26538989389.748299</c:v>
                </c:pt>
                <c:pt idx="19">
                  <c:v>26189063684.681702</c:v>
                </c:pt>
                <c:pt idx="20">
                  <c:v>25630323827.570499</c:v>
                </c:pt>
                <c:pt idx="21">
                  <c:v>25042133929.5187</c:v>
                </c:pt>
                <c:pt idx="22">
                  <c:v>24717913529.085098</c:v>
                </c:pt>
                <c:pt idx="23">
                  <c:v>24002775818.680401</c:v>
                </c:pt>
                <c:pt idx="24">
                  <c:v>23358338626.898201</c:v>
                </c:pt>
                <c:pt idx="25">
                  <c:v>22851125716.565498</c:v>
                </c:pt>
                <c:pt idx="26">
                  <c:v>22084277236.466599</c:v>
                </c:pt>
                <c:pt idx="27">
                  <c:v>21417012305.2617</c:v>
                </c:pt>
                <c:pt idx="28">
                  <c:v>20753819994.345901</c:v>
                </c:pt>
                <c:pt idx="29">
                  <c:v>20077383029.907799</c:v>
                </c:pt>
                <c:pt idx="30">
                  <c:v>19326441961.111301</c:v>
                </c:pt>
                <c:pt idx="31">
                  <c:v>18642257515.008701</c:v>
                </c:pt>
                <c:pt idx="32">
                  <c:v>17903517973.504799</c:v>
                </c:pt>
                <c:pt idx="33">
                  <c:v>17239599213.474098</c:v>
                </c:pt>
                <c:pt idx="34">
                  <c:v>16696055328.842899</c:v>
                </c:pt>
                <c:pt idx="35">
                  <c:v>16307769389.744301</c:v>
                </c:pt>
                <c:pt idx="36">
                  <c:v>16103689777.243401</c:v>
                </c:pt>
                <c:pt idx="37">
                  <c:v>15860273492.418501</c:v>
                </c:pt>
                <c:pt idx="38">
                  <c:v>15769957858.574301</c:v>
                </c:pt>
                <c:pt idx="39">
                  <c:v>15650645811.077999</c:v>
                </c:pt>
                <c:pt idx="40">
                  <c:v>15554193270.372801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'Gráficos 19,20,21'!$C$4</c:f>
              <c:strCache>
                <c:ptCount val="1"/>
                <c:pt idx="0">
                  <c:v>PEC</c:v>
                </c:pt>
              </c:strCache>
            </c:strRef>
          </c:tx>
          <c:spPr>
            <a:ln w="12700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'Gráficos 19,20,21'!$A$5:$A$45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'Gráficos 19,20,21'!$C$5:$C$45</c:f>
              <c:numCache>
                <c:formatCode>#,##0</c:formatCode>
                <c:ptCount val="41"/>
                <c:pt idx="0">
                  <c:v>30004353413.905701</c:v>
                </c:pt>
                <c:pt idx="1">
                  <c:v>29416341692.708099</c:v>
                </c:pt>
                <c:pt idx="2">
                  <c:v>28733455284.808399</c:v>
                </c:pt>
                <c:pt idx="3">
                  <c:v>27952182558.816799</c:v>
                </c:pt>
                <c:pt idx="4">
                  <c:v>27382052045.0746</c:v>
                </c:pt>
                <c:pt idx="5">
                  <c:v>26787283152.4146</c:v>
                </c:pt>
                <c:pt idx="6">
                  <c:v>26051103021.568901</c:v>
                </c:pt>
                <c:pt idx="7">
                  <c:v>25479803725.4604</c:v>
                </c:pt>
                <c:pt idx="8">
                  <c:v>24984187492.275101</c:v>
                </c:pt>
                <c:pt idx="9">
                  <c:v>24253536880.570801</c:v>
                </c:pt>
                <c:pt idx="10">
                  <c:v>23780329226.343399</c:v>
                </c:pt>
                <c:pt idx="11">
                  <c:v>23283386705.7127</c:v>
                </c:pt>
                <c:pt idx="12">
                  <c:v>22672269291.0867</c:v>
                </c:pt>
                <c:pt idx="13">
                  <c:v>22270183975.239601</c:v>
                </c:pt>
                <c:pt idx="14">
                  <c:v>21753451403.3493</c:v>
                </c:pt>
                <c:pt idx="15">
                  <c:v>21216386953.8069</c:v>
                </c:pt>
                <c:pt idx="16">
                  <c:v>20805345190.258099</c:v>
                </c:pt>
                <c:pt idx="17">
                  <c:v>20346281246.650101</c:v>
                </c:pt>
                <c:pt idx="18">
                  <c:v>19927915088.640202</c:v>
                </c:pt>
                <c:pt idx="19">
                  <c:v>19420363762.926102</c:v>
                </c:pt>
                <c:pt idx="20">
                  <c:v>18749892076.9291</c:v>
                </c:pt>
                <c:pt idx="21">
                  <c:v>18058933211.223099</c:v>
                </c:pt>
                <c:pt idx="22">
                  <c:v>17617545975.609299</c:v>
                </c:pt>
                <c:pt idx="23">
                  <c:v>16954740073.0261</c:v>
                </c:pt>
                <c:pt idx="24">
                  <c:v>16331489933.6381</c:v>
                </c:pt>
                <c:pt idx="25">
                  <c:v>15827339022.2048</c:v>
                </c:pt>
                <c:pt idx="26">
                  <c:v>15186992994.591101</c:v>
                </c:pt>
                <c:pt idx="27">
                  <c:v>14606297124.726801</c:v>
                </c:pt>
                <c:pt idx="28">
                  <c:v>14017487964.042801</c:v>
                </c:pt>
                <c:pt idx="29">
                  <c:v>13434039533.7092</c:v>
                </c:pt>
                <c:pt idx="30">
                  <c:v>12822337889.933901</c:v>
                </c:pt>
                <c:pt idx="31">
                  <c:v>12259661340.8631</c:v>
                </c:pt>
                <c:pt idx="32">
                  <c:v>11667201141.3957</c:v>
                </c:pt>
                <c:pt idx="33">
                  <c:v>11127693359.542101</c:v>
                </c:pt>
                <c:pt idx="34">
                  <c:v>10672205773.3519</c:v>
                </c:pt>
                <c:pt idx="35">
                  <c:v>10291384398.2827</c:v>
                </c:pt>
                <c:pt idx="36">
                  <c:v>9996853201.1504498</c:v>
                </c:pt>
                <c:pt idx="37">
                  <c:v>9733451048.2138691</c:v>
                </c:pt>
                <c:pt idx="38">
                  <c:v>9541230849.4402199</c:v>
                </c:pt>
                <c:pt idx="39">
                  <c:v>9346575444.4542694</c:v>
                </c:pt>
                <c:pt idx="40">
                  <c:v>9165812366.1631908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'Gráficos 19,20,21'!$D$4</c:f>
              <c:strCache>
                <c:ptCount val="1"/>
                <c:pt idx="0">
                  <c:v>Subst. PEC</c:v>
                </c:pt>
              </c:strCache>
            </c:strRef>
          </c:tx>
          <c:spPr>
            <a:ln w="1270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'Gráficos 19,20,21'!$A$5:$A$45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'Gráficos 19,20,21'!$D$5:$D$45</c:f>
              <c:numCache>
                <c:formatCode>#,##0</c:formatCode>
                <c:ptCount val="41"/>
                <c:pt idx="0">
                  <c:v>30106649805.8606</c:v>
                </c:pt>
                <c:pt idx="1">
                  <c:v>29570115856.597698</c:v>
                </c:pt>
                <c:pt idx="2">
                  <c:v>28941991418.872898</c:v>
                </c:pt>
                <c:pt idx="3">
                  <c:v>28221586900.564899</c:v>
                </c:pt>
                <c:pt idx="4">
                  <c:v>27716472473.272301</c:v>
                </c:pt>
                <c:pt idx="5">
                  <c:v>27176490516.961498</c:v>
                </c:pt>
                <c:pt idx="6">
                  <c:v>26508269819.332401</c:v>
                </c:pt>
                <c:pt idx="7">
                  <c:v>26017040300.581001</c:v>
                </c:pt>
                <c:pt idx="8">
                  <c:v>25599308246.473999</c:v>
                </c:pt>
                <c:pt idx="9">
                  <c:v>24948833025.4758</c:v>
                </c:pt>
                <c:pt idx="10">
                  <c:v>24552615433.1087</c:v>
                </c:pt>
                <c:pt idx="11">
                  <c:v>24125480242.367001</c:v>
                </c:pt>
                <c:pt idx="12">
                  <c:v>23599505757.202999</c:v>
                </c:pt>
                <c:pt idx="13">
                  <c:v>23278948593.381302</c:v>
                </c:pt>
                <c:pt idx="14">
                  <c:v>22825810234.808201</c:v>
                </c:pt>
                <c:pt idx="15">
                  <c:v>22361722929.610401</c:v>
                </c:pt>
                <c:pt idx="16">
                  <c:v>22022179379.192402</c:v>
                </c:pt>
                <c:pt idx="17">
                  <c:v>21621632147.6936</c:v>
                </c:pt>
                <c:pt idx="18">
                  <c:v>21255386916.629101</c:v>
                </c:pt>
                <c:pt idx="19">
                  <c:v>20788349843.868801</c:v>
                </c:pt>
                <c:pt idx="20">
                  <c:v>20148113956.888901</c:v>
                </c:pt>
                <c:pt idx="21">
                  <c:v>19487960848.848</c:v>
                </c:pt>
                <c:pt idx="22">
                  <c:v>19080870158.9939</c:v>
                </c:pt>
                <c:pt idx="23">
                  <c:v>18414432268.529499</c:v>
                </c:pt>
                <c:pt idx="24">
                  <c:v>17795169191.184299</c:v>
                </c:pt>
                <c:pt idx="25">
                  <c:v>17299372436.9981</c:v>
                </c:pt>
                <c:pt idx="26">
                  <c:v>16637290360.6649</c:v>
                </c:pt>
                <c:pt idx="27">
                  <c:v>16041884263.1565</c:v>
                </c:pt>
                <c:pt idx="28">
                  <c:v>15445371120.9146</c:v>
                </c:pt>
                <c:pt idx="29">
                  <c:v>14842647074.052299</c:v>
                </c:pt>
                <c:pt idx="30">
                  <c:v>14202454815.4611</c:v>
                </c:pt>
                <c:pt idx="31">
                  <c:v>13616852156.8557</c:v>
                </c:pt>
                <c:pt idx="32">
                  <c:v>12993614723.747</c:v>
                </c:pt>
                <c:pt idx="33">
                  <c:v>12426765592.6784</c:v>
                </c:pt>
                <c:pt idx="34">
                  <c:v>11949134440.3291</c:v>
                </c:pt>
                <c:pt idx="35">
                  <c:v>11559082624.871401</c:v>
                </c:pt>
                <c:pt idx="36">
                  <c:v>11279406689.041401</c:v>
                </c:pt>
                <c:pt idx="37">
                  <c:v>11017143876.6731</c:v>
                </c:pt>
                <c:pt idx="38">
                  <c:v>10837639060.2719</c:v>
                </c:pt>
                <c:pt idx="39">
                  <c:v>10643836664.663</c:v>
                </c:pt>
                <c:pt idx="40">
                  <c:v>10472733135.7787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7152528"/>
        <c:axId val="477153088"/>
      </c:lineChart>
      <c:catAx>
        <c:axId val="47715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153088"/>
        <c:crosses val="autoZero"/>
        <c:auto val="1"/>
        <c:lblAlgn val="ctr"/>
        <c:lblOffset val="100"/>
        <c:noMultiLvlLbl val="0"/>
      </c:catAx>
      <c:valAx>
        <c:axId val="477153088"/>
        <c:scaling>
          <c:orientation val="minMax"/>
          <c:min val="5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152528"/>
        <c:crosses val="autoZero"/>
        <c:crossBetween val="between"/>
        <c:dispUnits>
          <c:builtInUnit val="billions"/>
        </c:dispUnits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r>
              <a:rPr lang="pt-BR" sz="1200" b="1" i="0" u="none" strike="noStrike" baseline="0">
                <a:latin typeface="+mn-lt"/>
              </a:rPr>
              <a:t>GRÁFICO 20. ECONOMIA ANUAL COM PENSÕES </a:t>
            </a:r>
          </a:p>
          <a:p>
            <a:pPr>
              <a:defRPr/>
            </a:pPr>
            <a:r>
              <a:rPr lang="pt-BR" sz="1200" b="1" i="0" u="none" strike="noStrike" baseline="0">
                <a:latin typeface="+mn-lt"/>
              </a:rPr>
              <a:t>GRUPO FECHADO (SEM REPOSIÇÃO) - R$ BILHÕES, PREÇOS DE DEZEMBRO DE 2019</a:t>
            </a:r>
            <a:endParaRPr lang="pt-BR" sz="1200" b="1" i="0" u="none" strike="noStrike" baseline="0">
              <a:effectLst/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0715072353961896E-2"/>
          <c:y val="0.26083055940305072"/>
          <c:w val="0.91445022419675204"/>
          <c:h val="0.54506295956039308"/>
        </c:manualLayout>
      </c:layout>
      <c:lineChart>
        <c:grouping val="standard"/>
        <c:varyColors val="0"/>
        <c:ser>
          <c:idx val="0"/>
          <c:order val="0"/>
          <c:tx>
            <c:v>PEC</c:v>
          </c:tx>
          <c:spPr>
            <a:ln w="12700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'Gráficos 19,20,21'!$A$5:$A$24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'Gráficos 19,20,21'!$E$5:$E$24</c:f>
              <c:numCache>
                <c:formatCode>#,##0</c:formatCode>
                <c:ptCount val="20"/>
                <c:pt idx="0">
                  <c:v>543219423.40940094</c:v>
                </c:pt>
                <c:pt idx="1">
                  <c:v>809410578.65359879</c:v>
                </c:pt>
                <c:pt idx="2">
                  <c:v>1082875543.2066994</c:v>
                </c:pt>
                <c:pt idx="3">
                  <c:v>1385964527.9109993</c:v>
                </c:pt>
                <c:pt idx="4">
                  <c:v>1716033991.4380989</c:v>
                </c:pt>
                <c:pt idx="5">
                  <c:v>1994072267.8787003</c:v>
                </c:pt>
                <c:pt idx="6">
                  <c:v>2344476693.6646996</c:v>
                </c:pt>
                <c:pt idx="7">
                  <c:v>2758136297.4300995</c:v>
                </c:pt>
                <c:pt idx="8">
                  <c:v>3159650412.2179985</c:v>
                </c:pt>
                <c:pt idx="9">
                  <c:v>3583246646.7911987</c:v>
                </c:pt>
                <c:pt idx="10">
                  <c:v>3999268144.9694023</c:v>
                </c:pt>
                <c:pt idx="11">
                  <c:v>4352128255.7630005</c:v>
                </c:pt>
                <c:pt idx="12">
                  <c:v>4776702923.0135002</c:v>
                </c:pt>
                <c:pt idx="13">
                  <c:v>5181741089.4818993</c:v>
                </c:pt>
                <c:pt idx="14">
                  <c:v>5489900836.6913986</c:v>
                </c:pt>
                <c:pt idx="15">
                  <c:v>5807106193.2140007</c:v>
                </c:pt>
                <c:pt idx="16">
                  <c:v>6123702772.5894012</c:v>
                </c:pt>
                <c:pt idx="17">
                  <c:v>6388607612.9043007</c:v>
                </c:pt>
                <c:pt idx="18">
                  <c:v>6611074301.1080971</c:v>
                </c:pt>
                <c:pt idx="19">
                  <c:v>6768699921.7556</c:v>
                </c:pt>
              </c:numCache>
            </c:numRef>
          </c:val>
          <c:smooth val="0"/>
        </c:ser>
        <c:ser>
          <c:idx val="1"/>
          <c:order val="1"/>
          <c:tx>
            <c:v>Substitutivo</c:v>
          </c:tx>
          <c:spPr>
            <a:ln w="1270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'Gráficos 19,20,21'!$A$5:$A$24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'Gráficos 19,20,21'!$F$5:$F$24</c:f>
              <c:numCache>
                <c:formatCode>#,##0</c:formatCode>
                <c:ptCount val="20"/>
                <c:pt idx="0">
                  <c:v>440923031.45450211</c:v>
                </c:pt>
                <c:pt idx="1">
                  <c:v>655636414.76399994</c:v>
                </c:pt>
                <c:pt idx="2">
                  <c:v>874339409.14220047</c:v>
                </c:pt>
                <c:pt idx="3">
                  <c:v>1116560186.162899</c:v>
                </c:pt>
                <c:pt idx="4">
                  <c:v>1381613563.2403984</c:v>
                </c:pt>
                <c:pt idx="5">
                  <c:v>1604864903.3318024</c:v>
                </c:pt>
                <c:pt idx="6">
                  <c:v>1887309895.9011993</c:v>
                </c:pt>
                <c:pt idx="7">
                  <c:v>2220899722.3094978</c:v>
                </c:pt>
                <c:pt idx="8">
                  <c:v>2544529658.0191002</c:v>
                </c:pt>
                <c:pt idx="9">
                  <c:v>2887950501.8862</c:v>
                </c:pt>
                <c:pt idx="10">
                  <c:v>3226981938.2041016</c:v>
                </c:pt>
                <c:pt idx="11">
                  <c:v>3510034719.1086998</c:v>
                </c:pt>
                <c:pt idx="12">
                  <c:v>3849466456.8972015</c:v>
                </c:pt>
                <c:pt idx="13">
                  <c:v>4172976471.3401985</c:v>
                </c:pt>
                <c:pt idx="14">
                  <c:v>4417542005.2324982</c:v>
                </c:pt>
                <c:pt idx="15">
                  <c:v>4661770217.4104996</c:v>
                </c:pt>
                <c:pt idx="16">
                  <c:v>4906868583.655098</c:v>
                </c:pt>
                <c:pt idx="17">
                  <c:v>5113256711.8608017</c:v>
                </c:pt>
                <c:pt idx="18">
                  <c:v>5283602473.1191978</c:v>
                </c:pt>
                <c:pt idx="19">
                  <c:v>5400713840.8129005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7156448"/>
        <c:axId val="477157008"/>
      </c:lineChart>
      <c:catAx>
        <c:axId val="47715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1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157008"/>
        <c:crosses val="autoZero"/>
        <c:auto val="1"/>
        <c:lblAlgn val="ctr"/>
        <c:lblOffset val="100"/>
        <c:noMultiLvlLbl val="0"/>
      </c:catAx>
      <c:valAx>
        <c:axId val="477157008"/>
        <c:scaling>
          <c:orientation val="minMax"/>
          <c:max val="7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156448"/>
        <c:crosses val="autoZero"/>
        <c:crossBetween val="between"/>
        <c:dispUnits>
          <c:builtInUnit val="billions"/>
        </c:dispUnits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r>
              <a:rPr lang="pt-BR" sz="1200" b="1" i="0" u="none" strike="noStrike" baseline="0">
                <a:latin typeface="+mn-lt"/>
              </a:rPr>
              <a:t>GRÁFICO 21. ECONOMIA ACUMULADA APENAS COM PENSÕES, DESDE 2020 </a:t>
            </a:r>
          </a:p>
          <a:p>
            <a:pPr>
              <a:defRPr/>
            </a:pPr>
            <a:r>
              <a:rPr lang="pt-BR" sz="1200" b="1" i="0" u="none" strike="noStrike" baseline="0">
                <a:latin typeface="+mn-lt"/>
              </a:rPr>
              <a:t>GRUPO FECHADO (SEM REPOSIÇÃO) - R$ BILHÕES, PREÇOS DE DEZEMBRO DE 2019</a:t>
            </a:r>
            <a:endParaRPr lang="pt-BR" sz="1200" b="1" i="0" u="none" strike="noStrike" baseline="0">
              <a:effectLst/>
              <a:latin typeface="+mn-lt"/>
            </a:endParaRPr>
          </a:p>
        </c:rich>
      </c:tx>
      <c:layout>
        <c:manualLayout>
          <c:xMode val="edge"/>
          <c:yMode val="edge"/>
          <c:x val="0.12948738143775326"/>
          <c:y val="1.8390801934538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3348243635859947E-2"/>
          <c:y val="0.24921674596391052"/>
          <c:w val="0.91653681466291415"/>
          <c:h val="0.52925362176567869"/>
        </c:manualLayout>
      </c:layout>
      <c:barChart>
        <c:barDir val="col"/>
        <c:grouping val="clustered"/>
        <c:varyColors val="0"/>
        <c:ser>
          <c:idx val="0"/>
          <c:order val="0"/>
          <c:tx>
            <c:v>PEC</c:v>
          </c:tx>
          <c:spPr>
            <a:solidFill>
              <a:srgbClr val="005D89"/>
            </a:solidFill>
            <a:ln>
              <a:noFill/>
              <a:prstDash val="sysDash"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5.5172405803615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339289430849546E-17"/>
                  <c:y val="-4.4137924642892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-5.1494245416708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5.1494245416708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5D89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'Gráficos 19,20,21'!$A$5:$A$24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'Gráficos 19,20,21'!$G$5:$G$24</c:f>
              <c:numCache>
                <c:formatCode>#,##0</c:formatCode>
                <c:ptCount val="20"/>
                <c:pt idx="0">
                  <c:v>543219423.40940094</c:v>
                </c:pt>
                <c:pt idx="1">
                  <c:v>1352630002.0629997</c:v>
                </c:pt>
                <c:pt idx="2">
                  <c:v>2435505545.2696991</c:v>
                </c:pt>
                <c:pt idx="3">
                  <c:v>3821470073.1806984</c:v>
                </c:pt>
                <c:pt idx="4">
                  <c:v>5537504064.6187973</c:v>
                </c:pt>
                <c:pt idx="5">
                  <c:v>7531576332.4974976</c:v>
                </c:pt>
                <c:pt idx="6">
                  <c:v>9876053026.1621971</c:v>
                </c:pt>
                <c:pt idx="7">
                  <c:v>12634189323.592297</c:v>
                </c:pt>
                <c:pt idx="8">
                  <c:v>15793839735.810295</c:v>
                </c:pt>
                <c:pt idx="9">
                  <c:v>19377086382.601494</c:v>
                </c:pt>
                <c:pt idx="10">
                  <c:v>23376354527.570896</c:v>
                </c:pt>
                <c:pt idx="11">
                  <c:v>27728482783.333897</c:v>
                </c:pt>
                <c:pt idx="12">
                  <c:v>32505185706.347397</c:v>
                </c:pt>
                <c:pt idx="13">
                  <c:v>37686926795.8293</c:v>
                </c:pt>
                <c:pt idx="14">
                  <c:v>43176827632.520699</c:v>
                </c:pt>
                <c:pt idx="15">
                  <c:v>48983933825.734695</c:v>
                </c:pt>
                <c:pt idx="16">
                  <c:v>55107636598.324097</c:v>
                </c:pt>
                <c:pt idx="17">
                  <c:v>61496244211.228394</c:v>
                </c:pt>
                <c:pt idx="18">
                  <c:v>68107318512.336487</c:v>
                </c:pt>
                <c:pt idx="19">
                  <c:v>74876018434.092087</c:v>
                </c:pt>
              </c:numCache>
            </c:numRef>
          </c:val>
        </c:ser>
        <c:ser>
          <c:idx val="1"/>
          <c:order val="1"/>
          <c:tx>
            <c:v>Substitutivo</c:v>
          </c:tx>
          <c:spPr>
            <a:solidFill>
              <a:srgbClr val="BD534B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9.3487319954095524E-3"/>
                  <c:y val="-1.4712677274733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9.3487319954094154E-3"/>
                  <c:y val="-4.4138031824200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BD534B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'Gráficos 19,20,21'!$A$5:$A$24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'Gráficos 19,20,21'!$H$5:$H$24</c:f>
              <c:numCache>
                <c:formatCode>#,##0</c:formatCode>
                <c:ptCount val="20"/>
                <c:pt idx="0">
                  <c:v>440923031.45450211</c:v>
                </c:pt>
                <c:pt idx="1">
                  <c:v>1096559446.218502</c:v>
                </c:pt>
                <c:pt idx="2">
                  <c:v>1970898855.3607025</c:v>
                </c:pt>
                <c:pt idx="3">
                  <c:v>3087459041.5236015</c:v>
                </c:pt>
                <c:pt idx="4">
                  <c:v>4469072604.7639999</c:v>
                </c:pt>
                <c:pt idx="5">
                  <c:v>6073937508.0958023</c:v>
                </c:pt>
                <c:pt idx="6">
                  <c:v>7961247403.9970016</c:v>
                </c:pt>
                <c:pt idx="7">
                  <c:v>10182147126.306499</c:v>
                </c:pt>
                <c:pt idx="8">
                  <c:v>12726676784.3256</c:v>
                </c:pt>
                <c:pt idx="9">
                  <c:v>15614627286.2118</c:v>
                </c:pt>
                <c:pt idx="10">
                  <c:v>18841609224.415901</c:v>
                </c:pt>
                <c:pt idx="11">
                  <c:v>22351643943.524601</c:v>
                </c:pt>
                <c:pt idx="12">
                  <c:v>26201110400.421803</c:v>
                </c:pt>
                <c:pt idx="13">
                  <c:v>30374086871.762001</c:v>
                </c:pt>
                <c:pt idx="14">
                  <c:v>34791628876.994499</c:v>
                </c:pt>
                <c:pt idx="15">
                  <c:v>39453399094.404999</c:v>
                </c:pt>
                <c:pt idx="16">
                  <c:v>44360267678.060097</c:v>
                </c:pt>
                <c:pt idx="17">
                  <c:v>49473524389.920898</c:v>
                </c:pt>
                <c:pt idx="18">
                  <c:v>54757126863.0401</c:v>
                </c:pt>
                <c:pt idx="19">
                  <c:v>60157840703.852997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159808"/>
        <c:axId val="477160368"/>
      </c:barChart>
      <c:catAx>
        <c:axId val="47715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16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160368"/>
        <c:crosses val="autoZero"/>
        <c:auto val="1"/>
        <c:lblAlgn val="ctr"/>
        <c:lblOffset val="100"/>
        <c:noMultiLvlLbl val="0"/>
      </c:catAx>
      <c:valAx>
        <c:axId val="4771603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159808"/>
        <c:crosses val="autoZero"/>
        <c:crossBetween val="between"/>
        <c:dispUnits>
          <c:builtInUnit val="billions"/>
        </c:dispUnits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 cap="all" baseline="0">
                <a:solidFill>
                  <a:srgbClr val="000000"/>
                </a:solidFill>
                <a:latin typeface="+mn-lt"/>
              </a:rPr>
              <a:t>GRÁFICO 22. DESPESA ANUAL TOTAL DO RPPS (APOSENTADORIAS + PENSÕES) </a:t>
            </a:r>
          </a:p>
          <a:p>
            <a:pPr>
              <a:defRPr sz="1200" b="1" cap="all">
                <a:latin typeface="+mn-lt"/>
              </a:defRPr>
            </a:pPr>
            <a:r>
              <a:rPr lang="pt-BR" sz="1200" b="1" cap="all" baseline="0">
                <a:solidFill>
                  <a:srgbClr val="000000"/>
                </a:solidFill>
                <a:latin typeface="+mn-lt"/>
              </a:rPr>
              <a:t>GRUPO FECHADO (SEM REPOSIÇÃO) – R$ BILHÕES, PREÇOS DE DEZEMBRO DE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0095856046925901E-2"/>
          <c:y val="0.22322860368398964"/>
          <c:w val="0.89912085342112003"/>
          <c:h val="0.57937791470345001"/>
        </c:manualLayout>
      </c:layout>
      <c:lineChart>
        <c:grouping val="standard"/>
        <c:varyColors val="0"/>
        <c:ser>
          <c:idx val="0"/>
          <c:order val="0"/>
          <c:tx>
            <c:strRef>
              <c:f>'Gráficos 22,23,24,25'!$B$4</c:f>
              <c:strCache>
                <c:ptCount val="1"/>
                <c:pt idx="0">
                  <c:v>Vigente</c:v>
                </c:pt>
              </c:strCache>
            </c:strRef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'Gráficos 22,23,24,25'!$A$5:$A$45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'Gráficos 22,23,24,25'!$B$5:$B$45</c:f>
              <c:numCache>
                <c:formatCode>#,##0</c:formatCode>
                <c:ptCount val="41"/>
                <c:pt idx="0">
                  <c:v>103322328962.24701</c:v>
                </c:pt>
                <c:pt idx="1">
                  <c:v>106863556736.47949</c:v>
                </c:pt>
                <c:pt idx="2">
                  <c:v>109870527916.36359</c:v>
                </c:pt>
                <c:pt idx="3">
                  <c:v>112363309757.27899</c:v>
                </c:pt>
                <c:pt idx="4">
                  <c:v>114619317397.1911</c:v>
                </c:pt>
                <c:pt idx="5">
                  <c:v>116800942941.2836</c:v>
                </c:pt>
                <c:pt idx="6">
                  <c:v>118361750666.47609</c:v>
                </c:pt>
                <c:pt idx="7">
                  <c:v>119429953126.7704</c:v>
                </c:pt>
                <c:pt idx="8">
                  <c:v>120696785475.76221</c:v>
                </c:pt>
                <c:pt idx="9">
                  <c:v>121067687292.1279</c:v>
                </c:pt>
                <c:pt idx="10">
                  <c:v>121299079146.36391</c:v>
                </c:pt>
                <c:pt idx="11">
                  <c:v>121564632041.10361</c:v>
                </c:pt>
                <c:pt idx="12">
                  <c:v>121106348489.0623</c:v>
                </c:pt>
                <c:pt idx="13">
                  <c:v>121038264403.3701</c:v>
                </c:pt>
                <c:pt idx="14">
                  <c:v>121179137623.65579</c:v>
                </c:pt>
                <c:pt idx="15">
                  <c:v>120940281916.0117</c:v>
                </c:pt>
                <c:pt idx="16">
                  <c:v>120975480434.1967</c:v>
                </c:pt>
                <c:pt idx="17">
                  <c:v>120735666057.38091</c:v>
                </c:pt>
                <c:pt idx="18">
                  <c:v>120591160432.6297</c:v>
                </c:pt>
                <c:pt idx="19">
                  <c:v>120449373664.01559</c:v>
                </c:pt>
                <c:pt idx="20">
                  <c:v>119248305007.00639</c:v>
                </c:pt>
                <c:pt idx="21">
                  <c:v>117035728837.54111</c:v>
                </c:pt>
                <c:pt idx="22">
                  <c:v>115498108058.62199</c:v>
                </c:pt>
                <c:pt idx="23">
                  <c:v>114033094356.1226</c:v>
                </c:pt>
                <c:pt idx="24">
                  <c:v>112262905606.57071</c:v>
                </c:pt>
                <c:pt idx="25">
                  <c:v>110307096810.25571</c:v>
                </c:pt>
                <c:pt idx="26">
                  <c:v>108013841974.58589</c:v>
                </c:pt>
                <c:pt idx="27">
                  <c:v>105346085921.7204</c:v>
                </c:pt>
                <c:pt idx="28">
                  <c:v>101945857208.56821</c:v>
                </c:pt>
                <c:pt idx="29">
                  <c:v>98692343008.594086</c:v>
                </c:pt>
                <c:pt idx="30">
                  <c:v>95303776997.030396</c:v>
                </c:pt>
                <c:pt idx="31">
                  <c:v>91656084545.624298</c:v>
                </c:pt>
                <c:pt idx="32">
                  <c:v>87837642989.497498</c:v>
                </c:pt>
                <c:pt idx="33">
                  <c:v>83981601919.22049</c:v>
                </c:pt>
                <c:pt idx="34">
                  <c:v>80330903591.3909</c:v>
                </c:pt>
                <c:pt idx="35">
                  <c:v>76608614224.956802</c:v>
                </c:pt>
                <c:pt idx="36">
                  <c:v>73342396725.43689</c:v>
                </c:pt>
                <c:pt idx="37">
                  <c:v>70379305637.2686</c:v>
                </c:pt>
                <c:pt idx="38">
                  <c:v>67345565154.110901</c:v>
                </c:pt>
                <c:pt idx="39">
                  <c:v>63900381084.507797</c:v>
                </c:pt>
                <c:pt idx="40">
                  <c:v>60717547487.8489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'Gráficos 22,23,24,25'!$C$4</c:f>
              <c:strCache>
                <c:ptCount val="1"/>
                <c:pt idx="0">
                  <c:v>PEC</c:v>
                </c:pt>
              </c:strCache>
            </c:strRef>
          </c:tx>
          <c:spPr>
            <a:ln w="12700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'Gráficos 22,23,24,25'!$A$5:$A$45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'Gráficos 22,23,24,25'!$C$5:$C$45</c:f>
              <c:numCache>
                <c:formatCode>#,##0</c:formatCode>
                <c:ptCount val="41"/>
                <c:pt idx="0">
                  <c:v>102528606726.98511</c:v>
                </c:pt>
                <c:pt idx="1">
                  <c:v>104880288316.1881</c:v>
                </c:pt>
                <c:pt idx="2">
                  <c:v>105810268058.5428</c:v>
                </c:pt>
                <c:pt idx="3">
                  <c:v>105506399516.9514</c:v>
                </c:pt>
                <c:pt idx="4">
                  <c:v>104370898415.5545</c:v>
                </c:pt>
                <c:pt idx="5">
                  <c:v>102922462437.3557</c:v>
                </c:pt>
                <c:pt idx="6">
                  <c:v>101122766803.29541</c:v>
                </c:pt>
                <c:pt idx="7">
                  <c:v>99437169680.173706</c:v>
                </c:pt>
                <c:pt idx="8">
                  <c:v>98528062124.301102</c:v>
                </c:pt>
                <c:pt idx="9">
                  <c:v>97712136361.551804</c:v>
                </c:pt>
                <c:pt idx="10">
                  <c:v>97848954327.122803</c:v>
                </c:pt>
                <c:pt idx="11">
                  <c:v>98348477468.569214</c:v>
                </c:pt>
                <c:pt idx="12">
                  <c:v>98004309017.197006</c:v>
                </c:pt>
                <c:pt idx="13">
                  <c:v>97714567831.177094</c:v>
                </c:pt>
                <c:pt idx="14">
                  <c:v>97428901904.696701</c:v>
                </c:pt>
                <c:pt idx="15">
                  <c:v>96682988615.842606</c:v>
                </c:pt>
                <c:pt idx="16">
                  <c:v>95560041873.456009</c:v>
                </c:pt>
                <c:pt idx="17">
                  <c:v>94093907148.041595</c:v>
                </c:pt>
                <c:pt idx="18">
                  <c:v>93297780895.573593</c:v>
                </c:pt>
                <c:pt idx="19">
                  <c:v>92811233211.902603</c:v>
                </c:pt>
                <c:pt idx="20">
                  <c:v>91596538302.156799</c:v>
                </c:pt>
                <c:pt idx="21">
                  <c:v>89674782720.571198</c:v>
                </c:pt>
                <c:pt idx="22">
                  <c:v>88664358560.635895</c:v>
                </c:pt>
                <c:pt idx="23">
                  <c:v>88199614621.990387</c:v>
                </c:pt>
                <c:pt idx="24">
                  <c:v>87797083572.164185</c:v>
                </c:pt>
                <c:pt idx="25">
                  <c:v>87462801128.88031</c:v>
                </c:pt>
                <c:pt idx="26">
                  <c:v>87082030017.785599</c:v>
                </c:pt>
                <c:pt idx="27">
                  <c:v>86379848692.955109</c:v>
                </c:pt>
                <c:pt idx="28">
                  <c:v>84863391843.815903</c:v>
                </c:pt>
                <c:pt idx="29">
                  <c:v>83302592923.252197</c:v>
                </c:pt>
                <c:pt idx="30">
                  <c:v>81475310164.354202</c:v>
                </c:pt>
                <c:pt idx="31">
                  <c:v>79108223770.810608</c:v>
                </c:pt>
                <c:pt idx="32">
                  <c:v>76359903948.253006</c:v>
                </c:pt>
                <c:pt idx="33">
                  <c:v>73349144449.417709</c:v>
                </c:pt>
                <c:pt idx="34">
                  <c:v>70403218885.646194</c:v>
                </c:pt>
                <c:pt idx="35">
                  <c:v>67196228808.850899</c:v>
                </c:pt>
                <c:pt idx="36">
                  <c:v>64211325872.040855</c:v>
                </c:pt>
                <c:pt idx="37">
                  <c:v>61507968350.576263</c:v>
                </c:pt>
                <c:pt idx="38">
                  <c:v>58579985718.928513</c:v>
                </c:pt>
                <c:pt idx="39">
                  <c:v>55225580953.133369</c:v>
                </c:pt>
                <c:pt idx="40">
                  <c:v>52086799467.389793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'Gráficos 22,23,24,25'!$D$4</c:f>
              <c:strCache>
                <c:ptCount val="1"/>
                <c:pt idx="0">
                  <c:v>Subst. PEC</c:v>
                </c:pt>
              </c:strCache>
            </c:strRef>
          </c:tx>
          <c:spPr>
            <a:ln w="1270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'Gráficos 22,23,24,25'!$A$5:$A$45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'Gráficos 22,23,24,25'!$D$5:$D$45</c:f>
              <c:numCache>
                <c:formatCode>#,##0</c:formatCode>
                <c:ptCount val="41"/>
                <c:pt idx="0">
                  <c:v>102738471057.13249</c:v>
                </c:pt>
                <c:pt idx="1">
                  <c:v>105578561357.1156</c:v>
                </c:pt>
                <c:pt idx="2">
                  <c:v>107410471654.9509</c:v>
                </c:pt>
                <c:pt idx="3">
                  <c:v>108500146946.2576</c:v>
                </c:pt>
                <c:pt idx="4">
                  <c:v>109132309984.23859</c:v>
                </c:pt>
                <c:pt idx="5">
                  <c:v>109680632970.82249</c:v>
                </c:pt>
                <c:pt idx="6">
                  <c:v>109514433457.2108</c:v>
                </c:pt>
                <c:pt idx="7">
                  <c:v>108907999956.6647</c:v>
                </c:pt>
                <c:pt idx="8">
                  <c:v>108262766188.17169</c:v>
                </c:pt>
                <c:pt idx="9">
                  <c:v>106850943738.75909</c:v>
                </c:pt>
                <c:pt idx="10">
                  <c:v>106068527922.19881</c:v>
                </c:pt>
                <c:pt idx="11">
                  <c:v>105591062786.603</c:v>
                </c:pt>
                <c:pt idx="12">
                  <c:v>104233607656.4023</c:v>
                </c:pt>
                <c:pt idx="13">
                  <c:v>103059320489.4823</c:v>
                </c:pt>
                <c:pt idx="14">
                  <c:v>102002348197.94409</c:v>
                </c:pt>
                <c:pt idx="15">
                  <c:v>100535594373.7682</c:v>
                </c:pt>
                <c:pt idx="16">
                  <c:v>99456015787.373291</c:v>
                </c:pt>
                <c:pt idx="17">
                  <c:v>98268283585.344101</c:v>
                </c:pt>
                <c:pt idx="18">
                  <c:v>97265403166.529205</c:v>
                </c:pt>
                <c:pt idx="19">
                  <c:v>96414660652.21611</c:v>
                </c:pt>
                <c:pt idx="20">
                  <c:v>94855820552.712204</c:v>
                </c:pt>
                <c:pt idx="21">
                  <c:v>92587046494.69931</c:v>
                </c:pt>
                <c:pt idx="22">
                  <c:v>91273481601.474899</c:v>
                </c:pt>
                <c:pt idx="23">
                  <c:v>90542709524.365997</c:v>
                </c:pt>
                <c:pt idx="24">
                  <c:v>89944241975.043503</c:v>
                </c:pt>
                <c:pt idx="25">
                  <c:v>89438423735.771393</c:v>
                </c:pt>
                <c:pt idx="26">
                  <c:v>88898061312.656998</c:v>
                </c:pt>
                <c:pt idx="27">
                  <c:v>88067257040.876694</c:v>
                </c:pt>
                <c:pt idx="28">
                  <c:v>86471214590.098404</c:v>
                </c:pt>
                <c:pt idx="29">
                  <c:v>84817267281.948608</c:v>
                </c:pt>
                <c:pt idx="30">
                  <c:v>82883708451.417801</c:v>
                </c:pt>
                <c:pt idx="31">
                  <c:v>80422462740.029007</c:v>
                </c:pt>
                <c:pt idx="32">
                  <c:v>77609300282.084</c:v>
                </c:pt>
                <c:pt idx="33">
                  <c:v>74575434659.067398</c:v>
                </c:pt>
                <c:pt idx="34">
                  <c:v>71558727369.7005</c:v>
                </c:pt>
                <c:pt idx="35">
                  <c:v>68291874450.188202</c:v>
                </c:pt>
                <c:pt idx="36">
                  <c:v>65297746936.324005</c:v>
                </c:pt>
                <c:pt idx="37">
                  <c:v>62582357991.534897</c:v>
                </c:pt>
                <c:pt idx="38">
                  <c:v>59664140520.316498</c:v>
                </c:pt>
                <c:pt idx="39">
                  <c:v>56311844300.748299</c:v>
                </c:pt>
                <c:pt idx="40">
                  <c:v>53181670224.908203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7163728"/>
        <c:axId val="477164288"/>
      </c:lineChart>
      <c:catAx>
        <c:axId val="47716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164288"/>
        <c:crosses val="autoZero"/>
        <c:auto val="1"/>
        <c:lblAlgn val="ctr"/>
        <c:lblOffset val="100"/>
        <c:noMultiLvlLbl val="0"/>
      </c:catAx>
      <c:valAx>
        <c:axId val="477164288"/>
        <c:scaling>
          <c:orientation val="minMax"/>
          <c:min val="5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163728"/>
        <c:crosses val="autoZero"/>
        <c:crossBetween val="between"/>
        <c:dispUnits>
          <c:builtInUnit val="billions"/>
        </c:dispUnits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4"/>
      </a:solidFill>
      <a:round/>
    </a:ln>
    <a:effectLst/>
  </c:spPr>
  <c:txPr>
    <a:bodyPr/>
    <a:lstStyle/>
    <a:p>
      <a:pPr>
        <a:defRPr sz="800">
          <a:solidFill>
            <a:srgbClr val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r>
              <a:rPr lang="pt-BR" sz="1200" b="1" i="0" u="none" strike="noStrike" baseline="0">
                <a:latin typeface="+mn-lt"/>
              </a:rPr>
              <a:t>GRÁFICO 24. ECONOMIA ACUMULADA DO RPPS COM APOSENTADORIAS E PENSÕES </a:t>
            </a:r>
          </a:p>
          <a:p>
            <a:pPr>
              <a:defRPr sz="1200"/>
            </a:pPr>
            <a:r>
              <a:rPr lang="pt-BR" sz="1200" b="1" i="0" u="none" strike="noStrike" baseline="0">
                <a:latin typeface="+mn-lt"/>
              </a:rPr>
              <a:t>GRUPO FECHADO (SEM REPOSIÇÃO) – R$ BILHÕES, PREÇOS DE DEZEMBRO DE 2019 </a:t>
            </a:r>
            <a:endParaRPr lang="pt-BR" sz="12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0673530114267922E-2"/>
          <c:y val="0.2268536679691886"/>
          <c:w val="0.89839328435837018"/>
          <c:h val="0.58566980999998608"/>
        </c:manualLayout>
      </c:layout>
      <c:barChart>
        <c:barDir val="col"/>
        <c:grouping val="clustered"/>
        <c:varyColors val="0"/>
        <c:ser>
          <c:idx val="0"/>
          <c:order val="0"/>
          <c:tx>
            <c:v>PEC (IFI)</c:v>
          </c:tx>
          <c:spPr>
            <a:solidFill>
              <a:srgbClr val="005D89"/>
            </a:solidFill>
            <a:ln>
              <a:noFill/>
              <a:prstDash val="sysDash"/>
            </a:ln>
            <a:effectLst/>
          </c:spPr>
          <c:invertIfNegative val="0"/>
          <c:dLbls>
            <c:dLbl>
              <c:idx val="4"/>
              <c:layout>
                <c:manualLayout>
                  <c:x val="4.2453133324290067E-17"/>
                  <c:y val="-0.101128170826705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0.115076884044182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-0.135999953870397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6981253329716027E-16"/>
                  <c:y val="-9.0666635913598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5D89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'Gráficos 22,23,24,25'!$A$5:$A$45</c15:sqref>
                  </c15:fullRef>
                </c:ext>
              </c:extLst>
              <c:f>'Gráficos 22,23,24,25'!$A$5:$A$24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'Gráficos 22,23,24,25'!$H$5:$H$45</c15:sqref>
                  </c15:fullRef>
                </c:ext>
              </c:extLst>
              <c:f>'Gráficos 22,23,24,25'!$H$5:$H$24</c:f>
              <c:numCache>
                <c:formatCode>#,##0</c:formatCode>
                <c:ptCount val="20"/>
                <c:pt idx="0">
                  <c:v>793722235.26190186</c:v>
                </c:pt>
                <c:pt idx="1">
                  <c:v>2776990655.553299</c:v>
                </c:pt>
                <c:pt idx="2">
                  <c:v>6837250513.3740845</c:v>
                </c:pt>
                <c:pt idx="3">
                  <c:v>13694160753.701675</c:v>
                </c:pt>
                <c:pt idx="4">
                  <c:v>23942579735.338272</c:v>
                </c:pt>
                <c:pt idx="5">
                  <c:v>37821060239.266174</c:v>
                </c:pt>
                <c:pt idx="6">
                  <c:v>55060044102.446854</c:v>
                </c:pt>
                <c:pt idx="7">
                  <c:v>75052827549.043549</c:v>
                </c:pt>
                <c:pt idx="8">
                  <c:v>97221550900.504654</c:v>
                </c:pt>
                <c:pt idx="9">
                  <c:v>120577101831.08075</c:v>
                </c:pt>
                <c:pt idx="10">
                  <c:v>144027226650.32184</c:v>
                </c:pt>
                <c:pt idx="11">
                  <c:v>167243381222.85623</c:v>
                </c:pt>
                <c:pt idx="12">
                  <c:v>190345420694.72153</c:v>
                </c:pt>
                <c:pt idx="13">
                  <c:v>213669117266.91455</c:v>
                </c:pt>
                <c:pt idx="14">
                  <c:v>237419352985.87366</c:v>
                </c:pt>
                <c:pt idx="15">
                  <c:v>261676646286.04276</c:v>
                </c:pt>
                <c:pt idx="16">
                  <c:v>287092084846.78345</c:v>
                </c:pt>
                <c:pt idx="17">
                  <c:v>313733843756.12274</c:v>
                </c:pt>
                <c:pt idx="18">
                  <c:v>341027223293.17883</c:v>
                </c:pt>
                <c:pt idx="19">
                  <c:v>368665363745.29181</c:v>
                </c:pt>
              </c:numCache>
            </c:numRef>
          </c:val>
        </c:ser>
        <c:ser>
          <c:idx val="1"/>
          <c:order val="1"/>
          <c:tx>
            <c:v>Substitutivo (IFI)</c:v>
          </c:tx>
          <c:spPr>
            <a:solidFill>
              <a:srgbClr val="BD534B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4.2453133324290067E-17"/>
                  <c:y val="-4.5333317956799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9.1167409535370536E-8"/>
                  <c:y val="-8.7179457609228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062444570214944E-2"/>
                      <c:h val="6.770370406981166E-2"/>
                    </c:manualLayout>
                  </c15:layout>
                </c:ext>
              </c:extLst>
            </c:dLbl>
            <c:dLbl>
              <c:idx val="14"/>
              <c:layout>
                <c:manualLayout>
                  <c:x val="0"/>
                  <c:y val="-0.111589705739813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6981253329716027E-16"/>
                  <c:y val="-7.3230744391752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BD534B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'Gráficos 22,23,24,25'!$A$5:$A$45</c15:sqref>
                  </c15:fullRef>
                </c:ext>
              </c:extLst>
              <c:f>'Gráficos 22,23,24,25'!$A$5:$A$24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'Gráficos 22,23,24,25'!$I$5:$I$45</c15:sqref>
                  </c15:fullRef>
                </c:ext>
              </c:extLst>
              <c:f>'Gráficos 22,23,24,25'!$I$5:$I$24</c:f>
              <c:numCache>
                <c:formatCode>#,##0</c:formatCode>
                <c:ptCount val="20"/>
                <c:pt idx="0">
                  <c:v>583857905.11451721</c:v>
                </c:pt>
                <c:pt idx="1">
                  <c:v>1868853284.4784088</c:v>
                </c:pt>
                <c:pt idx="2">
                  <c:v>4328909545.891098</c:v>
                </c:pt>
                <c:pt idx="3">
                  <c:v>8192072356.9124908</c:v>
                </c:pt>
                <c:pt idx="4">
                  <c:v>13679079769.865005</c:v>
                </c:pt>
                <c:pt idx="5">
                  <c:v>20799389740.326111</c:v>
                </c:pt>
                <c:pt idx="6">
                  <c:v>29646706949.5914</c:v>
                </c:pt>
                <c:pt idx="7">
                  <c:v>40168660119.697098</c:v>
                </c:pt>
                <c:pt idx="8">
                  <c:v>52602679407.287613</c:v>
                </c:pt>
                <c:pt idx="9">
                  <c:v>66819422960.656418</c:v>
                </c:pt>
                <c:pt idx="10">
                  <c:v>82049974184.821518</c:v>
                </c:pt>
                <c:pt idx="11">
                  <c:v>98023543439.322128</c:v>
                </c:pt>
                <c:pt idx="12">
                  <c:v>114896284271.98213</c:v>
                </c:pt>
                <c:pt idx="13">
                  <c:v>132875228185.86993</c:v>
                </c:pt>
                <c:pt idx="14">
                  <c:v>152052017611.58163</c:v>
                </c:pt>
                <c:pt idx="15">
                  <c:v>172456705153.82513</c:v>
                </c:pt>
                <c:pt idx="16">
                  <c:v>193976169800.64856</c:v>
                </c:pt>
                <c:pt idx="17">
                  <c:v>216443552272.68536</c:v>
                </c:pt>
                <c:pt idx="18">
                  <c:v>239769309538.78586</c:v>
                </c:pt>
                <c:pt idx="19">
                  <c:v>263804022550.58533</c:v>
                </c:pt>
              </c:numCache>
            </c:numRef>
          </c:val>
        </c:ser>
        <c:ser>
          <c:idx val="2"/>
          <c:order val="2"/>
          <c:tx>
            <c:v>PEC (Governo)</c:v>
          </c:tx>
          <c:spPr>
            <a:solidFill>
              <a:srgbClr val="00ADFA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8.4906266648580135E-17"/>
                  <c:y val="-2.7897426434953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-6.2769209478644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6981253329716027E-16"/>
                  <c:y val="-6.276920947864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ADFA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'Gráficos 22,23,24,25'!$A$5:$A$45</c15:sqref>
                  </c15:fullRef>
                </c:ext>
              </c:extLst>
              <c:f>'Gráficos 22,23,24,25'!$A$5:$A$24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'Gráficos 22,23,24,25'!$J$5:$J$45</c15:sqref>
                  </c15:fullRef>
                </c:ext>
              </c:extLst>
              <c:f>'Gráficos 22,23,24,25'!$J$5:$J$24</c:f>
              <c:numCache>
                <c:formatCode>#,##0</c:formatCode>
                <c:ptCount val="20"/>
                <c:pt idx="0">
                  <c:v>5473057161</c:v>
                </c:pt>
                <c:pt idx="1">
                  <c:v>14086554336</c:v>
                </c:pt>
                <c:pt idx="2">
                  <c:v>25490991890</c:v>
                </c:pt>
                <c:pt idx="3">
                  <c:v>39499573532</c:v>
                </c:pt>
                <c:pt idx="4">
                  <c:v>56272327426</c:v>
                </c:pt>
                <c:pt idx="5">
                  <c:v>74883622055</c:v>
                </c:pt>
                <c:pt idx="6">
                  <c:v>94673393525</c:v>
                </c:pt>
                <c:pt idx="7">
                  <c:v>114972760145</c:v>
                </c:pt>
                <c:pt idx="8">
                  <c:v>135337704063</c:v>
                </c:pt>
                <c:pt idx="9">
                  <c:v>155372888066</c:v>
                </c:pt>
                <c:pt idx="10">
                  <c:v>174744479622</c:v>
                </c:pt>
                <c:pt idx="11">
                  <c:v>193469956251</c:v>
                </c:pt>
                <c:pt idx="12">
                  <c:v>211977702769</c:v>
                </c:pt>
                <c:pt idx="13">
                  <c:v>230495029721</c:v>
                </c:pt>
                <c:pt idx="14">
                  <c:v>249134319064</c:v>
                </c:pt>
                <c:pt idx="15">
                  <c:v>267726096479</c:v>
                </c:pt>
                <c:pt idx="16">
                  <c:v>286328878836</c:v>
                </c:pt>
                <c:pt idx="17">
                  <c:v>304817816055</c:v>
                </c:pt>
                <c:pt idx="18">
                  <c:v>323111695335</c:v>
                </c:pt>
                <c:pt idx="19">
                  <c:v>341282878991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168208"/>
        <c:axId val="477168768"/>
      </c:barChart>
      <c:catAx>
        <c:axId val="47716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168768"/>
        <c:crosses val="autoZero"/>
        <c:auto val="1"/>
        <c:lblAlgn val="ctr"/>
        <c:lblOffset val="100"/>
        <c:noMultiLvlLbl val="0"/>
      </c:catAx>
      <c:valAx>
        <c:axId val="477168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168208"/>
        <c:crosses val="autoZero"/>
        <c:crossBetween val="between"/>
        <c:dispUnits>
          <c:builtInUnit val="billions"/>
        </c:dispUnits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4"/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r>
              <a:rPr lang="pt-BR" sz="1200" b="1" i="0" u="none" strike="noStrike" baseline="0">
                <a:latin typeface="+mn-lt"/>
              </a:rPr>
              <a:t>GRÁFICO 23. ECONOMIA ANUAL DO RPPS COM DESPESAS TOTAIS (APOSENTADORIAS E PENSÕES) </a:t>
            </a:r>
          </a:p>
          <a:p>
            <a:pPr>
              <a:defRPr sz="1200"/>
            </a:pPr>
            <a:r>
              <a:rPr lang="pt-BR" sz="1200" b="1" i="0" u="none" strike="noStrike" baseline="0">
                <a:latin typeface="+mn-lt"/>
              </a:rPr>
              <a:t>GRUPO FECHADO (SEM REPOSIÇÃO) – R$ BILHÕES, PREÇOS DE DEZEMBRO DE 2019</a:t>
            </a:r>
            <a:endParaRPr lang="pt-BR" sz="12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0580111375898409E-2"/>
          <c:y val="0.2189191665687566"/>
          <c:w val="0.92018391081886741"/>
          <c:h val="0.57184751713834792"/>
        </c:manualLayout>
      </c:layout>
      <c:lineChart>
        <c:grouping val="standard"/>
        <c:varyColors val="0"/>
        <c:ser>
          <c:idx val="0"/>
          <c:order val="0"/>
          <c:tx>
            <c:v>Pec (IFI)</c:v>
          </c:tx>
          <c:spPr>
            <a:ln w="12700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'Gráficos 22,23,24,25'!$A$5:$A$45</c15:sqref>
                  </c15:fullRef>
                </c:ext>
              </c:extLst>
              <c:f>'Gráficos 22,23,24,25'!$A$5:$A$24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'Gráficos 22,23,24,25'!$E$5:$E$45</c15:sqref>
                  </c15:fullRef>
                </c:ext>
              </c:extLst>
              <c:f>'Gráficos 22,23,24,25'!$E$5:$E$24</c:f>
              <c:numCache>
                <c:formatCode>#,##0</c:formatCode>
                <c:ptCount val="20"/>
                <c:pt idx="0">
                  <c:v>793722235.26190186</c:v>
                </c:pt>
                <c:pt idx="1">
                  <c:v>1983268420.2913971</c:v>
                </c:pt>
                <c:pt idx="2">
                  <c:v>4060259857.8207855</c:v>
                </c:pt>
                <c:pt idx="3">
                  <c:v>6856910240.3275909</c:v>
                </c:pt>
                <c:pt idx="4">
                  <c:v>10248418981.636597</c:v>
                </c:pt>
                <c:pt idx="5">
                  <c:v>13878480503.927902</c:v>
                </c:pt>
                <c:pt idx="6">
                  <c:v>17238983863.180679</c:v>
                </c:pt>
                <c:pt idx="7">
                  <c:v>19992783446.596695</c:v>
                </c:pt>
                <c:pt idx="8">
                  <c:v>22168723351.461105</c:v>
                </c:pt>
                <c:pt idx="9">
                  <c:v>23355550930.576096</c:v>
                </c:pt>
                <c:pt idx="10">
                  <c:v>23450124819.241104</c:v>
                </c:pt>
                <c:pt idx="11">
                  <c:v>23216154572.534393</c:v>
                </c:pt>
                <c:pt idx="12">
                  <c:v>23102039471.865295</c:v>
                </c:pt>
                <c:pt idx="13">
                  <c:v>23323696572.193008</c:v>
                </c:pt>
                <c:pt idx="14">
                  <c:v>23750235718.959091</c:v>
                </c:pt>
                <c:pt idx="15">
                  <c:v>24257293300.169098</c:v>
                </c:pt>
                <c:pt idx="16">
                  <c:v>25415438560.740692</c:v>
                </c:pt>
                <c:pt idx="17">
                  <c:v>26641758909.33931</c:v>
                </c:pt>
                <c:pt idx="18">
                  <c:v>27293379537.056107</c:v>
                </c:pt>
                <c:pt idx="19">
                  <c:v>27638140452.112991</c:v>
                </c:pt>
              </c:numCache>
            </c:numRef>
          </c:val>
          <c:smooth val="0"/>
        </c:ser>
        <c:ser>
          <c:idx val="1"/>
          <c:order val="1"/>
          <c:tx>
            <c:v>Substitutivo (IFI)</c:v>
          </c:tx>
          <c:spPr>
            <a:ln w="1270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'Gráficos 22,23,24,25'!$A$5:$A$45</c15:sqref>
                  </c15:fullRef>
                </c:ext>
              </c:extLst>
              <c:f>'Gráficos 22,23,24,25'!$A$5:$A$24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'Gráficos 22,23,24,25'!$F$5:$F$45</c15:sqref>
                  </c15:fullRef>
                </c:ext>
              </c:extLst>
              <c:f>'Gráficos 22,23,24,25'!$F$5:$F$24</c:f>
              <c:numCache>
                <c:formatCode>#,##0</c:formatCode>
                <c:ptCount val="20"/>
                <c:pt idx="0">
                  <c:v>583857905.11451721</c:v>
                </c:pt>
                <c:pt idx="1">
                  <c:v>1284995379.3638916</c:v>
                </c:pt>
                <c:pt idx="2">
                  <c:v>2460056261.4126892</c:v>
                </c:pt>
                <c:pt idx="3">
                  <c:v>3863162811.0213928</c:v>
                </c:pt>
                <c:pt idx="4">
                  <c:v>5487007412.9525146</c:v>
                </c:pt>
                <c:pt idx="5">
                  <c:v>7120309970.4611053</c:v>
                </c:pt>
                <c:pt idx="6">
                  <c:v>8847317209.2652893</c:v>
                </c:pt>
                <c:pt idx="7">
                  <c:v>10521953170.105698</c:v>
                </c:pt>
                <c:pt idx="8">
                  <c:v>12434019287.590515</c:v>
                </c:pt>
                <c:pt idx="9">
                  <c:v>14216743553.368805</c:v>
                </c:pt>
                <c:pt idx="10">
                  <c:v>15230551224.1651</c:v>
                </c:pt>
                <c:pt idx="11">
                  <c:v>15973569254.50061</c:v>
                </c:pt>
                <c:pt idx="12">
                  <c:v>16872740832.660004</c:v>
                </c:pt>
                <c:pt idx="13">
                  <c:v>17978943913.887802</c:v>
                </c:pt>
                <c:pt idx="14">
                  <c:v>19176789425.7117</c:v>
                </c:pt>
                <c:pt idx="15">
                  <c:v>20404687542.2435</c:v>
                </c:pt>
                <c:pt idx="16">
                  <c:v>21519464646.82341</c:v>
                </c:pt>
                <c:pt idx="17">
                  <c:v>22467382472.036804</c:v>
                </c:pt>
                <c:pt idx="18">
                  <c:v>23325757266.100494</c:v>
                </c:pt>
                <c:pt idx="19">
                  <c:v>24034713011.799484</c:v>
                </c:pt>
              </c:numCache>
            </c:numRef>
          </c:val>
          <c:smooth val="0"/>
        </c:ser>
        <c:ser>
          <c:idx val="2"/>
          <c:order val="2"/>
          <c:tx>
            <c:v>PEC (Governo)</c:v>
          </c:tx>
          <c:spPr>
            <a:ln w="1270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'Gráficos 22,23,24,25'!$A$5:$A$45</c15:sqref>
                  </c15:fullRef>
                </c:ext>
              </c:extLst>
              <c:f>'Gráficos 22,23,24,25'!$A$5:$A$24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'Gráficos 22,23,24,25'!$G$5:$G$45</c15:sqref>
                  </c15:fullRef>
                </c:ext>
              </c:extLst>
              <c:f>'Gráficos 22,23,24,25'!$G$5:$G$24</c:f>
              <c:numCache>
                <c:formatCode>#,##0</c:formatCode>
                <c:ptCount val="20"/>
                <c:pt idx="0">
                  <c:v>5473057161</c:v>
                </c:pt>
                <c:pt idx="1">
                  <c:v>8613497175</c:v>
                </c:pt>
                <c:pt idx="2">
                  <c:v>11404437554</c:v>
                </c:pt>
                <c:pt idx="3">
                  <c:v>14008581642</c:v>
                </c:pt>
                <c:pt idx="4">
                  <c:v>16772753894</c:v>
                </c:pt>
                <c:pt idx="5">
                  <c:v>18611294629</c:v>
                </c:pt>
                <c:pt idx="6">
                  <c:v>19789771470</c:v>
                </c:pt>
                <c:pt idx="7">
                  <c:v>20299366620</c:v>
                </c:pt>
                <c:pt idx="8">
                  <c:v>20364943918</c:v>
                </c:pt>
                <c:pt idx="9">
                  <c:v>20035184003</c:v>
                </c:pt>
                <c:pt idx="10">
                  <c:v>19371591556</c:v>
                </c:pt>
                <c:pt idx="11">
                  <c:v>18725476629</c:v>
                </c:pt>
                <c:pt idx="12">
                  <c:v>18507746518</c:v>
                </c:pt>
                <c:pt idx="13">
                  <c:v>18517326952</c:v>
                </c:pt>
                <c:pt idx="14">
                  <c:v>18639289343</c:v>
                </c:pt>
                <c:pt idx="15">
                  <c:v>18591777415</c:v>
                </c:pt>
                <c:pt idx="16">
                  <c:v>18602782357</c:v>
                </c:pt>
                <c:pt idx="17">
                  <c:v>18488937219</c:v>
                </c:pt>
                <c:pt idx="18">
                  <c:v>18293879280</c:v>
                </c:pt>
                <c:pt idx="19">
                  <c:v>18171183656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7172688"/>
        <c:axId val="477173248"/>
      </c:lineChart>
      <c:catAx>
        <c:axId val="47717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173248"/>
        <c:crosses val="autoZero"/>
        <c:auto val="1"/>
        <c:lblAlgn val="ctr"/>
        <c:lblOffset val="100"/>
        <c:noMultiLvlLbl val="0"/>
      </c:catAx>
      <c:valAx>
        <c:axId val="47717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172688"/>
        <c:crosses val="autoZero"/>
        <c:crossBetween val="between"/>
        <c:dispUnits>
          <c:builtInUnit val="billions"/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6156926168492576E-2"/>
          <c:y val="0.1182838426403546"/>
          <c:w val="0.86515162214650032"/>
          <c:h val="7.5154473893584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4"/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'Gráficos 22,23,24,25'!$N$4</c:f>
              <c:strCache>
                <c:ptCount val="1"/>
                <c:pt idx="0">
                  <c:v>Vigente (IFI)</c:v>
                </c:pt>
              </c:strCache>
            </c:strRef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'Gráficos 22,23,24,25'!$A$5:$A$14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'Gráficos 22,23,24,25'!$N$5:$N$14</c:f>
              <c:numCache>
                <c:formatCode>0.00%</c:formatCode>
                <c:ptCount val="10"/>
                <c:pt idx="0">
                  <c:v>1.4801053674798507E-2</c:v>
                </c:pt>
                <c:pt idx="1">
                  <c:v>1.4966366665874862E-2</c:v>
                </c:pt>
                <c:pt idx="2">
                  <c:v>1.506457815490711E-2</c:v>
                </c:pt>
                <c:pt idx="3">
                  <c:v>1.5104363559846484E-2</c:v>
                </c:pt>
                <c:pt idx="4">
                  <c:v>1.5097561473063202E-2</c:v>
                </c:pt>
                <c:pt idx="5">
                  <c:v>1.5068907500715342E-2</c:v>
                </c:pt>
                <c:pt idx="6">
                  <c:v>1.4949482496134578E-2</c:v>
                </c:pt>
                <c:pt idx="7">
                  <c:v>1.4761178537141558E-2</c:v>
                </c:pt>
                <c:pt idx="8">
                  <c:v>1.4592909197615054E-2</c:v>
                </c:pt>
                <c:pt idx="9">
                  <c:v>1.4312890439764501E-2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'Gráficos 22,23,24,25'!$O$4</c:f>
              <c:strCache>
                <c:ptCount val="1"/>
                <c:pt idx="0">
                  <c:v>PEC (IFI)</c:v>
                </c:pt>
              </c:strCache>
            </c:strRef>
          </c:tx>
          <c:spPr>
            <a:ln w="12700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'Gráficos 22,23,24,25'!$A$5:$A$14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'Gráficos 22,23,24,25'!$O$5:$O$14</c:f>
              <c:numCache>
                <c:formatCode>0.00%</c:formatCode>
                <c:ptCount val="10"/>
                <c:pt idx="0">
                  <c:v>1.4687351965545659E-2</c:v>
                </c:pt>
                <c:pt idx="1">
                  <c:v>1.4688607593639163E-2</c:v>
                </c:pt>
                <c:pt idx="2">
                  <c:v>1.4507867423491179E-2</c:v>
                </c:pt>
                <c:pt idx="3">
                  <c:v>1.4182627938219934E-2</c:v>
                </c:pt>
                <c:pt idx="4">
                  <c:v>1.3747648220301516E-2</c:v>
                </c:pt>
                <c:pt idx="5">
                  <c:v>1.3278395081057024E-2</c:v>
                </c:pt>
                <c:pt idx="6">
                  <c:v>1.2772141538750793E-2</c:v>
                </c:pt>
                <c:pt idx="7">
                  <c:v>1.2290131382024897E-2</c:v>
                </c:pt>
                <c:pt idx="8">
                  <c:v>1.1912587881519311E-2</c:v>
                </c:pt>
                <c:pt idx="9">
                  <c:v>1.1551745421580845E-2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'Gráficos 22,23,24,25'!$P$4</c:f>
              <c:strCache>
                <c:ptCount val="1"/>
                <c:pt idx="0">
                  <c:v>Vigente (Governo)</c:v>
                </c:pt>
              </c:strCache>
            </c:strRef>
          </c:tx>
          <c:spPr>
            <a:ln w="1270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'Gráficos 22,23,24,25'!$A$5:$A$14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'Gráficos 22,23,24,25'!$P$5:$P$14</c:f>
              <c:numCache>
                <c:formatCode>0.00%</c:formatCode>
                <c:ptCount val="10"/>
                <c:pt idx="0">
                  <c:v>1.3336910799369012E-2</c:v>
                </c:pt>
                <c:pt idx="1">
                  <c:v>1.3436133018226271E-2</c:v>
                </c:pt>
                <c:pt idx="2">
                  <c:v>1.3538095202170281E-2</c:v>
                </c:pt>
                <c:pt idx="3">
                  <c:v>1.3633621882824694E-2</c:v>
                </c:pt>
                <c:pt idx="4">
                  <c:v>1.3723915841348086E-2</c:v>
                </c:pt>
                <c:pt idx="5">
                  <c:v>1.3805880253558993E-2</c:v>
                </c:pt>
                <c:pt idx="6">
                  <c:v>1.3855585293408105E-2</c:v>
                </c:pt>
                <c:pt idx="7">
                  <c:v>1.3599104224860431E-2</c:v>
                </c:pt>
                <c:pt idx="8">
                  <c:v>1.3306995020671166E-2</c:v>
                </c:pt>
                <c:pt idx="9">
                  <c:v>1.2983886599978373E-2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'Gráficos 22,23,24,25'!$Q$4</c:f>
              <c:strCache>
                <c:ptCount val="1"/>
                <c:pt idx="0">
                  <c:v>PEC (Governo)</c:v>
                </c:pt>
              </c:strCache>
            </c:strRef>
          </c:tx>
          <c:spPr>
            <a:ln w="12700" cap="rnd">
              <a:solidFill>
                <a:srgbClr val="00ADF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'Gráficos 22,23,24,25'!$A$5:$A$14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'Gráficos 22,23,24,25'!$Q$5:$Q$14</c:f>
              <c:numCache>
                <c:formatCode>0.00%</c:formatCode>
                <c:ptCount val="10"/>
                <c:pt idx="0">
                  <c:v>1.2552888472164207E-2</c:v>
                </c:pt>
                <c:pt idx="1">
                  <c:v>1.2229802619740155E-2</c:v>
                </c:pt>
                <c:pt idx="2">
                  <c:v>1.197440888803236E-2</c:v>
                </c:pt>
                <c:pt idx="3">
                  <c:v>1.1750527565510387E-2</c:v>
                </c:pt>
                <c:pt idx="4">
                  <c:v>1.1514622602455239E-2</c:v>
                </c:pt>
                <c:pt idx="5">
                  <c:v>1.1404770552124939E-2</c:v>
                </c:pt>
                <c:pt idx="6">
                  <c:v>1.1356071383488708E-2</c:v>
                </c:pt>
                <c:pt idx="7">
                  <c:v>1.1090164323070027E-2</c:v>
                </c:pt>
                <c:pt idx="8">
                  <c:v>1.0844760618665687E-2</c:v>
                </c:pt>
                <c:pt idx="9">
                  <c:v>1.061528272235142E-2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7177728"/>
        <c:axId val="477178288"/>
      </c:lineChart>
      <c:catAx>
        <c:axId val="47717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178288"/>
        <c:crosses val="autoZero"/>
        <c:auto val="1"/>
        <c:lblAlgn val="ctr"/>
        <c:lblOffset val="100"/>
        <c:noMultiLvlLbl val="0"/>
      </c:catAx>
      <c:valAx>
        <c:axId val="477178288"/>
        <c:scaling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17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516425591930269"/>
          <c:y val="6.5134117301929454E-3"/>
          <c:w val="0.67494831628594698"/>
          <c:h val="9.96639182120633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3786350868821"/>
          <c:y val="0.17343106749361206"/>
          <c:w val="0.85387032362581472"/>
          <c:h val="0.72420685479440527"/>
        </c:manualLayout>
      </c:layout>
      <c:barChart>
        <c:barDir val="col"/>
        <c:grouping val="clustered"/>
        <c:varyColors val="0"/>
        <c:ser>
          <c:idx val="0"/>
          <c:order val="0"/>
          <c:tx>
            <c:v>PEC (IFI)</c:v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cat>
            <c:numRef>
              <c:f>'Gráficos 22,23,24,25'!$A$5:$A$14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'Gráficos 22,23,24,25'!$K$5:$K$14</c:f>
              <c:numCache>
                <c:formatCode>0.00%</c:formatCode>
                <c:ptCount val="10"/>
                <c:pt idx="0">
                  <c:v>1.1370170925284733E-4</c:v>
                </c:pt>
                <c:pt idx="1">
                  <c:v>2.7775907223569836E-4</c:v>
                </c:pt>
                <c:pt idx="2">
                  <c:v>5.5671073141593116E-4</c:v>
                </c:pt>
                <c:pt idx="3">
                  <c:v>9.2173562162655115E-4</c:v>
                </c:pt>
                <c:pt idx="4">
                  <c:v>1.3499132527616856E-3</c:v>
                </c:pt>
                <c:pt idx="5">
                  <c:v>1.7905124196583176E-3</c:v>
                </c:pt>
                <c:pt idx="6">
                  <c:v>2.1773409573837862E-3</c:v>
                </c:pt>
                <c:pt idx="7">
                  <c:v>2.4710471551166609E-3</c:v>
                </c:pt>
                <c:pt idx="8">
                  <c:v>2.6803213160957419E-3</c:v>
                </c:pt>
                <c:pt idx="9">
                  <c:v>2.7611450181836542E-3</c:v>
                </c:pt>
              </c:numCache>
            </c:numRef>
          </c:val>
        </c:ser>
        <c:ser>
          <c:idx val="1"/>
          <c:order val="1"/>
          <c:tx>
            <c:v>Substitutivo (IFI)</c:v>
          </c:tx>
          <c:spPr>
            <a:solidFill>
              <a:srgbClr val="BD534B"/>
            </a:solidFill>
            <a:ln>
              <a:noFill/>
            </a:ln>
            <a:effectLst/>
          </c:spPr>
          <c:invertIfNegative val="0"/>
          <c:cat>
            <c:numRef>
              <c:f>'Gráficos 22,23,24,25'!$A$5:$A$14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'Gráficos 22,23,24,25'!$L$5:$L$14</c:f>
              <c:numCache>
                <c:formatCode>0.00%</c:formatCode>
                <c:ptCount val="10"/>
                <c:pt idx="0">
                  <c:v>8.3638379804746574E-5</c:v>
                </c:pt>
                <c:pt idx="1">
                  <c:v>1.7996511251201818E-4</c:v>
                </c:pt>
                <c:pt idx="2">
                  <c:v>3.3730346543643538E-4</c:v>
                </c:pt>
                <c:pt idx="3">
                  <c:v>5.193031044972902E-4</c:v>
                </c:pt>
                <c:pt idx="4">
                  <c:v>7.2274406794045512E-4</c:v>
                </c:pt>
                <c:pt idx="5">
                  <c:v>9.1861666198394859E-4</c:v>
                </c:pt>
                <c:pt idx="6">
                  <c:v>1.1174455684620321E-3</c:v>
                </c:pt>
                <c:pt idx="7">
                  <c:v>1.3004813720265825E-3</c:v>
                </c:pt>
                <c:pt idx="8">
                  <c:v>1.5033417311817331E-3</c:v>
                </c:pt>
                <c:pt idx="9">
                  <c:v>1.68073494621737E-3</c:v>
                </c:pt>
              </c:numCache>
            </c:numRef>
          </c:val>
        </c:ser>
        <c:ser>
          <c:idx val="2"/>
          <c:order val="2"/>
          <c:tx>
            <c:v>PEC (Governo)</c:v>
          </c:tx>
          <c:spPr>
            <a:solidFill>
              <a:srgbClr val="00ADFA"/>
            </a:solidFill>
            <a:ln>
              <a:noFill/>
            </a:ln>
            <a:effectLst/>
          </c:spPr>
          <c:invertIfNegative val="0"/>
          <c:cat>
            <c:numRef>
              <c:f>'Gráficos 22,23,24,25'!$A$5:$A$14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'Gráficos 22,23,24,25'!$M$5:$M$14</c:f>
              <c:numCache>
                <c:formatCode>0.00%</c:formatCode>
                <c:ptCount val="10"/>
                <c:pt idx="0">
                  <c:v>7.8402232720480502E-4</c:v>
                </c:pt>
                <c:pt idx="1">
                  <c:v>1.2063303986261666E-3</c:v>
                </c:pt>
                <c:pt idx="2">
                  <c:v>1.5636863142750328E-3</c:v>
                </c:pt>
                <c:pt idx="3">
                  <c:v>1.8830943173143064E-3</c:v>
                </c:pt>
                <c:pt idx="4">
                  <c:v>2.2092932390245668E-3</c:v>
                </c:pt>
                <c:pt idx="5">
                  <c:v>2.4011097014340526E-3</c:v>
                </c:pt>
                <c:pt idx="6">
                  <c:v>2.4995139099193973E-3</c:v>
                </c:pt>
                <c:pt idx="7">
                  <c:v>2.5089399017904032E-3</c:v>
                </c:pt>
                <c:pt idx="8">
                  <c:v>2.462234402005479E-3</c:v>
                </c:pt>
                <c:pt idx="9">
                  <c:v>2.3686038776269515E-3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182208"/>
        <c:axId val="477182768"/>
      </c:barChart>
      <c:catAx>
        <c:axId val="47718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182768"/>
        <c:crosses val="autoZero"/>
        <c:auto val="1"/>
        <c:lblAlgn val="ctr"/>
        <c:lblOffset val="100"/>
        <c:noMultiLvlLbl val="0"/>
      </c:catAx>
      <c:valAx>
        <c:axId val="47718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18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640790744255001"/>
          <c:y val="5.641026839879465E-2"/>
          <c:w val="0.72029535423573654"/>
          <c:h val="6.6061731021439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r>
              <a:rPr lang="pt-BR" sz="1200" b="1" i="0" u="none" strike="noStrike" baseline="0">
                <a:latin typeface="+mn-lt"/>
              </a:rPr>
              <a:t>GRÁFICO 27. DESPESA ANUAL DESAGREGADA: APOSENTADORIAS E PENSÕES </a:t>
            </a:r>
          </a:p>
          <a:p>
            <a:pPr>
              <a:defRPr/>
            </a:pPr>
            <a:r>
              <a:rPr lang="pt-BR" sz="1200" b="1" i="0" u="none" strike="noStrike" baseline="0">
                <a:latin typeface="+mn-lt"/>
              </a:rPr>
              <a:t>GRUPO FECHADO – R$ BILHÕES DE DEZ/2018 (GOVERNO) E DE DEZ/2019 (IFI) </a:t>
            </a:r>
            <a:endParaRPr lang="pt-BR" sz="1200" b="1">
              <a:latin typeface="+mn-lt"/>
            </a:endParaRPr>
          </a:p>
        </c:rich>
      </c:tx>
      <c:layout>
        <c:manualLayout>
          <c:xMode val="edge"/>
          <c:yMode val="edge"/>
          <c:x val="0.20615465902554461"/>
          <c:y val="2.105433786075001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4587265115750384E-2"/>
          <c:y val="0.19842198105831865"/>
          <c:w val="0.92446031348502755"/>
          <c:h val="0.59665441126341567"/>
        </c:manualLayout>
      </c:layout>
      <c:lineChart>
        <c:grouping val="standard"/>
        <c:varyColors val="0"/>
        <c:ser>
          <c:idx val="0"/>
          <c:order val="0"/>
          <c:tx>
            <c:v>PEC, Aposentadoria (IFI)</c:v>
          </c:tx>
          <c:spPr>
            <a:ln w="12700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'Gráficos 26 e 27'!$A$7:$A$48</c:f>
              <c:numCache>
                <c:formatCode>General</c:formatCode>
                <c:ptCount val="4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</c:numCache>
            </c:numRef>
          </c:cat>
          <c:val>
            <c:numRef>
              <c:f>'Gráficos 26 e 27'!$B$7:$B$48</c:f>
              <c:numCache>
                <c:formatCode>#,##0</c:formatCode>
                <c:ptCount val="42"/>
                <c:pt idx="0">
                  <c:v>68398184606.752998</c:v>
                </c:pt>
                <c:pt idx="1">
                  <c:v>72524253313.079407</c:v>
                </c:pt>
                <c:pt idx="2">
                  <c:v>75463946623.479996</c:v>
                </c:pt>
                <c:pt idx="3">
                  <c:v>77076812773.734406</c:v>
                </c:pt>
                <c:pt idx="4">
                  <c:v>77554216958.134598</c:v>
                </c:pt>
                <c:pt idx="5">
                  <c:v>76988846370.479904</c:v>
                </c:pt>
                <c:pt idx="6">
                  <c:v>76135179284.941101</c:v>
                </c:pt>
                <c:pt idx="7">
                  <c:v>75071663781.726501</c:v>
                </c:pt>
                <c:pt idx="8">
                  <c:v>73957365954.713303</c:v>
                </c:pt>
                <c:pt idx="9">
                  <c:v>73543874632.026001</c:v>
                </c:pt>
                <c:pt idx="10">
                  <c:v>73458599480.981003</c:v>
                </c:pt>
                <c:pt idx="11">
                  <c:v>74068625100.779404</c:v>
                </c:pt>
                <c:pt idx="12">
                  <c:v>75065090762.856506</c:v>
                </c:pt>
                <c:pt idx="13">
                  <c:v>75332039726.110306</c:v>
                </c:pt>
                <c:pt idx="14">
                  <c:v>75444383855.9375</c:v>
                </c:pt>
                <c:pt idx="15">
                  <c:v>75675450501.347397</c:v>
                </c:pt>
                <c:pt idx="16">
                  <c:v>75466601662.035706</c:v>
                </c:pt>
                <c:pt idx="17">
                  <c:v>74754696683.197906</c:v>
                </c:pt>
                <c:pt idx="18">
                  <c:v>73747625901.391495</c:v>
                </c:pt>
                <c:pt idx="19">
                  <c:v>73369865806.933395</c:v>
                </c:pt>
                <c:pt idx="20">
                  <c:v>73390869448.976501</c:v>
                </c:pt>
                <c:pt idx="21">
                  <c:v>72846646225.227707</c:v>
                </c:pt>
                <c:pt idx="22">
                  <c:v>71615849509.348099</c:v>
                </c:pt>
                <c:pt idx="23">
                  <c:v>71046812585.026596</c:v>
                </c:pt>
                <c:pt idx="24">
                  <c:v>71244874548.964294</c:v>
                </c:pt>
                <c:pt idx="25">
                  <c:v>71465593638.526093</c:v>
                </c:pt>
                <c:pt idx="26">
                  <c:v>71635462106.675507</c:v>
                </c:pt>
                <c:pt idx="27">
                  <c:v>71895037023.194504</c:v>
                </c:pt>
                <c:pt idx="28">
                  <c:v>71773551568.228302</c:v>
                </c:pt>
                <c:pt idx="29">
                  <c:v>70845903879.773102</c:v>
                </c:pt>
                <c:pt idx="30">
                  <c:v>69868553389.542999</c:v>
                </c:pt>
                <c:pt idx="31">
                  <c:v>68652972274.420303</c:v>
                </c:pt>
                <c:pt idx="32">
                  <c:v>66848562429.947502</c:v>
                </c:pt>
                <c:pt idx="33">
                  <c:v>64692702806.8573</c:v>
                </c:pt>
                <c:pt idx="34">
                  <c:v>62221451089.875603</c:v>
                </c:pt>
                <c:pt idx="35">
                  <c:v>59731013112.294296</c:v>
                </c:pt>
                <c:pt idx="36">
                  <c:v>56904844410.568199</c:v>
                </c:pt>
                <c:pt idx="37">
                  <c:v>54214472670.890404</c:v>
                </c:pt>
                <c:pt idx="38">
                  <c:v>51774517302.362396</c:v>
                </c:pt>
                <c:pt idx="39">
                  <c:v>49038754869.488297</c:v>
                </c:pt>
                <c:pt idx="40">
                  <c:v>45879005508.6791</c:v>
                </c:pt>
                <c:pt idx="41">
                  <c:v>42920987101.226601</c:v>
                </c:pt>
              </c:numCache>
            </c:numRef>
          </c:val>
          <c:smooth val="0"/>
        </c:ser>
        <c:ser>
          <c:idx val="1"/>
          <c:order val="1"/>
          <c:tx>
            <c:v>PEC, Aposentadoria (Governo)
</c:v>
          </c:tx>
          <c:spPr>
            <a:ln w="12700" cap="rnd">
              <a:solidFill>
                <a:srgbClr val="00ADF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'Gráficos 26 e 27'!$A$7:$A$48</c:f>
              <c:numCache>
                <c:formatCode>General</c:formatCode>
                <c:ptCount val="4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</c:numCache>
            </c:numRef>
          </c:cat>
          <c:val>
            <c:numRef>
              <c:f>'Gráficos 26 e 27'!$C$7:$C$48</c:f>
              <c:numCache>
                <c:formatCode>#,##0</c:formatCode>
                <c:ptCount val="42"/>
                <c:pt idx="0">
                  <c:v>64092636103.197205</c:v>
                </c:pt>
                <c:pt idx="1">
                  <c:v>63339065786.812149</c:v>
                </c:pt>
                <c:pt idx="2">
                  <c:v>62790247211.981018</c:v>
                </c:pt>
                <c:pt idx="3">
                  <c:v>62680980794.013763</c:v>
                </c:pt>
                <c:pt idx="4">
                  <c:v>62702862225.637787</c:v>
                </c:pt>
                <c:pt idx="5">
                  <c:v>62721511183.73011</c:v>
                </c:pt>
                <c:pt idx="6">
                  <c:v>63782936182.814514</c:v>
                </c:pt>
                <c:pt idx="7">
                  <c:v>65398007702.603645</c:v>
                </c:pt>
                <c:pt idx="8">
                  <c:v>65365782651.209091</c:v>
                </c:pt>
                <c:pt idx="9">
                  <c:v>65521254733.647087</c:v>
                </c:pt>
                <c:pt idx="10">
                  <c:v>65835738198.961159</c:v>
                </c:pt>
                <c:pt idx="11">
                  <c:v>66450171049.347015</c:v>
                </c:pt>
                <c:pt idx="12">
                  <c:v>66937368355.517616</c:v>
                </c:pt>
                <c:pt idx="13">
                  <c:v>67069206524.055161</c:v>
                </c:pt>
                <c:pt idx="14">
                  <c:v>66981530307.690529</c:v>
                </c:pt>
                <c:pt idx="15">
                  <c:v>66835706263.053551</c:v>
                </c:pt>
                <c:pt idx="16">
                  <c:v>66682516115.296898</c:v>
                </c:pt>
                <c:pt idx="17">
                  <c:v>66399394105.231934</c:v>
                </c:pt>
                <c:pt idx="18">
                  <c:v>66104760479.518471</c:v>
                </c:pt>
                <c:pt idx="19">
                  <c:v>65793072205.436821</c:v>
                </c:pt>
                <c:pt idx="20">
                  <c:v>65224257382.02256</c:v>
                </c:pt>
                <c:pt idx="21">
                  <c:v>64671496439.002197</c:v>
                </c:pt>
                <c:pt idx="22">
                  <c:v>64045303047.025734</c:v>
                </c:pt>
                <c:pt idx="23">
                  <c:v>63375672709.087601</c:v>
                </c:pt>
                <c:pt idx="24">
                  <c:v>62728813029.482185</c:v>
                </c:pt>
                <c:pt idx="25">
                  <c:v>62019085703.499771</c:v>
                </c:pt>
                <c:pt idx="26">
                  <c:v>61199921618.207626</c:v>
                </c:pt>
                <c:pt idx="27">
                  <c:v>60217012811.546349</c:v>
                </c:pt>
                <c:pt idx="28">
                  <c:v>59148701565.061272</c:v>
                </c:pt>
                <c:pt idx="29">
                  <c:v>57901475188.264854</c:v>
                </c:pt>
                <c:pt idx="30">
                  <c:v>56430595190.079079</c:v>
                </c:pt>
                <c:pt idx="31">
                  <c:v>54769838298.099419</c:v>
                </c:pt>
                <c:pt idx="32">
                  <c:v>53021506939.702133</c:v>
                </c:pt>
                <c:pt idx="33">
                  <c:v>51140535867.52095</c:v>
                </c:pt>
                <c:pt idx="34">
                  <c:v>49118621118.577675</c:v>
                </c:pt>
                <c:pt idx="35">
                  <c:v>46997223022.924744</c:v>
                </c:pt>
                <c:pt idx="36">
                  <c:v>44824965489.506943</c:v>
                </c:pt>
                <c:pt idx="37">
                  <c:v>42599208379.763145</c:v>
                </c:pt>
                <c:pt idx="38">
                  <c:v>40357090271.391808</c:v>
                </c:pt>
                <c:pt idx="39">
                  <c:v>38113677137.29052</c:v>
                </c:pt>
                <c:pt idx="40">
                  <c:v>35898183344.888908</c:v>
                </c:pt>
                <c:pt idx="41">
                  <c:v>33719058445.091629</c:v>
                </c:pt>
              </c:numCache>
            </c:numRef>
          </c:val>
          <c:smooth val="0"/>
        </c:ser>
        <c:ser>
          <c:idx val="2"/>
          <c:order val="2"/>
          <c:tx>
            <c:v>PEC, Pensão (IFI)</c:v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'Gráficos 26 e 27'!$A$7:$A$48</c:f>
              <c:numCache>
                <c:formatCode>General</c:formatCode>
                <c:ptCount val="4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</c:numCache>
            </c:numRef>
          </c:cat>
          <c:val>
            <c:numRef>
              <c:f>'Gráficos 26 e 27'!$D$7:$D$48</c:f>
              <c:numCache>
                <c:formatCode>#,##0</c:formatCode>
                <c:ptCount val="42"/>
                <c:pt idx="0">
                  <c:v>30622747353.356998</c:v>
                </c:pt>
                <c:pt idx="1">
                  <c:v>30004353413.905701</c:v>
                </c:pt>
                <c:pt idx="2">
                  <c:v>29416341692.708099</c:v>
                </c:pt>
                <c:pt idx="3">
                  <c:v>28733455284.808399</c:v>
                </c:pt>
                <c:pt idx="4">
                  <c:v>27952182558.816799</c:v>
                </c:pt>
                <c:pt idx="5">
                  <c:v>27382052045.0746</c:v>
                </c:pt>
                <c:pt idx="6">
                  <c:v>26787283152.4146</c:v>
                </c:pt>
                <c:pt idx="7">
                  <c:v>26051103021.568901</c:v>
                </c:pt>
                <c:pt idx="8">
                  <c:v>25479803725.4604</c:v>
                </c:pt>
                <c:pt idx="9">
                  <c:v>24984187492.275101</c:v>
                </c:pt>
                <c:pt idx="10">
                  <c:v>24253536880.570801</c:v>
                </c:pt>
                <c:pt idx="11">
                  <c:v>23780329226.343399</c:v>
                </c:pt>
                <c:pt idx="12">
                  <c:v>23283386705.7127</c:v>
                </c:pt>
                <c:pt idx="13">
                  <c:v>22672269291.0867</c:v>
                </c:pt>
                <c:pt idx="14">
                  <c:v>22270183975.239601</c:v>
                </c:pt>
                <c:pt idx="15">
                  <c:v>21753451403.3493</c:v>
                </c:pt>
                <c:pt idx="16">
                  <c:v>21216386953.8069</c:v>
                </c:pt>
                <c:pt idx="17">
                  <c:v>20805345190.258099</c:v>
                </c:pt>
                <c:pt idx="18">
                  <c:v>20346281246.650101</c:v>
                </c:pt>
                <c:pt idx="19">
                  <c:v>19927915088.640202</c:v>
                </c:pt>
                <c:pt idx="20">
                  <c:v>19420363762.926102</c:v>
                </c:pt>
                <c:pt idx="21">
                  <c:v>18749892076.9291</c:v>
                </c:pt>
                <c:pt idx="22">
                  <c:v>18058933211.223099</c:v>
                </c:pt>
                <c:pt idx="23">
                  <c:v>17617545975.609299</c:v>
                </c:pt>
                <c:pt idx="24">
                  <c:v>16954740073.0261</c:v>
                </c:pt>
                <c:pt idx="25">
                  <c:v>16331489933.6381</c:v>
                </c:pt>
                <c:pt idx="26">
                  <c:v>15827339022.2048</c:v>
                </c:pt>
                <c:pt idx="27">
                  <c:v>15186992994.591101</c:v>
                </c:pt>
                <c:pt idx="28">
                  <c:v>14606297124.726801</c:v>
                </c:pt>
                <c:pt idx="29">
                  <c:v>14017487964.042801</c:v>
                </c:pt>
                <c:pt idx="30">
                  <c:v>13434039533.7092</c:v>
                </c:pt>
                <c:pt idx="31">
                  <c:v>12822337889.933901</c:v>
                </c:pt>
                <c:pt idx="32">
                  <c:v>12259661340.8631</c:v>
                </c:pt>
                <c:pt idx="33">
                  <c:v>11667201141.3957</c:v>
                </c:pt>
                <c:pt idx="34">
                  <c:v>11127693359.542101</c:v>
                </c:pt>
                <c:pt idx="35">
                  <c:v>10672205773.3519</c:v>
                </c:pt>
                <c:pt idx="36">
                  <c:v>10291384398.2827</c:v>
                </c:pt>
                <c:pt idx="37">
                  <c:v>9996853201.1504498</c:v>
                </c:pt>
                <c:pt idx="38">
                  <c:v>9733451048.2138691</c:v>
                </c:pt>
                <c:pt idx="39">
                  <c:v>9541230849.4402199</c:v>
                </c:pt>
                <c:pt idx="40">
                  <c:v>9346575444.4542694</c:v>
                </c:pt>
                <c:pt idx="41">
                  <c:v>9165812366.1631908</c:v>
                </c:pt>
              </c:numCache>
            </c:numRef>
          </c:val>
          <c:smooth val="0"/>
        </c:ser>
        <c:ser>
          <c:idx val="3"/>
          <c:order val="3"/>
          <c:tx>
            <c:v>PEC, Pensão (Governo)</c:v>
          </c:tx>
          <c:spPr>
            <a:ln w="12700" cap="rnd">
              <a:solidFill>
                <a:schemeClr val="accent6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'Gráficos 26 e 27'!$A$7:$A$48</c:f>
              <c:numCache>
                <c:formatCode>General</c:formatCode>
                <c:ptCount val="4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</c:numCache>
            </c:numRef>
          </c:cat>
          <c:val>
            <c:numRef>
              <c:f>'Gráficos 26 e 27'!$E$7:$E$48</c:f>
              <c:numCache>
                <c:formatCode>#,##0</c:formatCode>
                <c:ptCount val="42"/>
                <c:pt idx="0">
                  <c:v>23924747542.511051</c:v>
                </c:pt>
                <c:pt idx="1">
                  <c:v>24289403148.534084</c:v>
                </c:pt>
                <c:pt idx="2">
                  <c:v>24533565928.633888</c:v>
                </c:pt>
                <c:pt idx="3">
                  <c:v>24652007390.667202</c:v>
                </c:pt>
                <c:pt idx="4">
                  <c:v>24710828753.845154</c:v>
                </c:pt>
                <c:pt idx="5">
                  <c:v>24696459269.939041</c:v>
                </c:pt>
                <c:pt idx="6">
                  <c:v>24616833638.603836</c:v>
                </c:pt>
                <c:pt idx="7">
                  <c:v>24513097246.340225</c:v>
                </c:pt>
                <c:pt idx="8">
                  <c:v>24362676491.6394</c:v>
                </c:pt>
                <c:pt idx="9">
                  <c:v>24174893457.463207</c:v>
                </c:pt>
                <c:pt idx="10">
                  <c:v>23955190793.401394</c:v>
                </c:pt>
                <c:pt idx="11">
                  <c:v>23704957304.485947</c:v>
                </c:pt>
                <c:pt idx="12">
                  <c:v>23440871845.796455</c:v>
                </c:pt>
                <c:pt idx="13">
                  <c:v>23161028453.135654</c:v>
                </c:pt>
                <c:pt idx="14">
                  <c:v>22873819350.752071</c:v>
                </c:pt>
                <c:pt idx="15">
                  <c:v>22538683925.41227</c:v>
                </c:pt>
                <c:pt idx="16">
                  <c:v>22221327275.573074</c:v>
                </c:pt>
                <c:pt idx="17">
                  <c:v>21896528991.090965</c:v>
                </c:pt>
                <c:pt idx="18">
                  <c:v>21556686480.563282</c:v>
                </c:pt>
                <c:pt idx="19">
                  <c:v>21208372123.887535</c:v>
                </c:pt>
                <c:pt idx="20">
                  <c:v>20827822015.855003</c:v>
                </c:pt>
                <c:pt idx="21">
                  <c:v>20457372897.326756</c:v>
                </c:pt>
                <c:pt idx="22">
                  <c:v>20076481481.589268</c:v>
                </c:pt>
                <c:pt idx="23">
                  <c:v>19684768769.113258</c:v>
                </c:pt>
                <c:pt idx="24">
                  <c:v>19281752246.104023</c:v>
                </c:pt>
                <c:pt idx="25">
                  <c:v>18872617967.736805</c:v>
                </c:pt>
                <c:pt idx="26">
                  <c:v>18457798221.945591</c:v>
                </c:pt>
                <c:pt idx="27">
                  <c:v>18040688909.249809</c:v>
                </c:pt>
                <c:pt idx="28">
                  <c:v>17619947037.441895</c:v>
                </c:pt>
                <c:pt idx="29">
                  <c:v>17202377245.714638</c:v>
                </c:pt>
                <c:pt idx="30">
                  <c:v>16789249253.870312</c:v>
                </c:pt>
                <c:pt idx="31">
                  <c:v>16379104406.262922</c:v>
                </c:pt>
                <c:pt idx="32">
                  <c:v>15969981007.544952</c:v>
                </c:pt>
                <c:pt idx="33">
                  <c:v>15563476543.910339</c:v>
                </c:pt>
                <c:pt idx="34">
                  <c:v>15159097863.479879</c:v>
                </c:pt>
                <c:pt idx="35">
                  <c:v>14754873523.860258</c:v>
                </c:pt>
                <c:pt idx="36">
                  <c:v>14349265159.880911</c:v>
                </c:pt>
                <c:pt idx="37">
                  <c:v>13941547723.276724</c:v>
                </c:pt>
                <c:pt idx="38">
                  <c:v>13530304452.970186</c:v>
                </c:pt>
                <c:pt idx="39">
                  <c:v>13114346530.72541</c:v>
                </c:pt>
                <c:pt idx="40">
                  <c:v>12693102719.03871</c:v>
                </c:pt>
                <c:pt idx="41">
                  <c:v>12266585477.439133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7187248"/>
        <c:axId val="477187808"/>
        <c:extLst/>
      </c:lineChart>
      <c:catAx>
        <c:axId val="47718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187808"/>
        <c:crosses val="autoZero"/>
        <c:auto val="1"/>
        <c:lblAlgn val="ctr"/>
        <c:lblOffset val="100"/>
        <c:noMultiLvlLbl val="0"/>
      </c:catAx>
      <c:valAx>
        <c:axId val="47718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187248"/>
        <c:crosses val="autoZero"/>
        <c:crossBetween val="between"/>
        <c:dispUnits>
          <c:builtInUnit val="billions"/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843344300209026"/>
          <c:y val="9.7346678663289776E-2"/>
          <c:w val="0.69740032593144585"/>
          <c:h val="8.3621692364188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4"/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 cap="all" baseline="0">
                <a:solidFill>
                  <a:srgbClr val="000000"/>
                </a:solidFill>
                <a:latin typeface="+mn-lt"/>
              </a:rPr>
              <a:t>GRÁFICO 4. REMUNERAÇÃO MÉDIA DE SERVIDORES ATIVOS POR NÍVEL EDUCACIONAL DO CARGO E PODER (R$ MILHARES de julho de 2018)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6089219557135912E-2"/>
          <c:y val="0.14291929628493374"/>
          <c:w val="0.96708013583211327"/>
          <c:h val="0.683052018962469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'Gráficos 3 e 4, Tabela 2'!$C$37</c:f>
              <c:strCache>
                <c:ptCount val="1"/>
                <c:pt idx="0">
                  <c:v>Nível Médio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('Gráficos 3 e 4, Tabela 2'!$A$39,'Gráficos 3 e 4, Tabela 2'!$A$42,'Gráficos 3 e 4, Tabela 2'!$A$45,'Gráficos 3 e 4, Tabela 2'!$A$48)</c:f>
              <c:strCache>
                <c:ptCount val="4"/>
                <c:pt idx="0">
                  <c:v>Executivo</c:v>
                </c:pt>
                <c:pt idx="1">
                  <c:v>Legislativo</c:v>
                </c:pt>
                <c:pt idx="2">
                  <c:v>Judiciário</c:v>
                </c:pt>
                <c:pt idx="3">
                  <c:v>Ministério Público</c:v>
                </c:pt>
              </c:strCache>
            </c:strRef>
          </c:cat>
          <c:val>
            <c:numRef>
              <c:f>('Gráficos 3 e 4, Tabela 2'!$C$39,'Gráficos 3 e 4, Tabela 2'!$C$42,'Gráficos 3 e 4, Tabela 2'!$C$45,'Gráficos 3 e 4, Tabela 2'!$C$48)</c:f>
              <c:numCache>
                <c:formatCode>#,##0</c:formatCode>
                <c:ptCount val="4"/>
                <c:pt idx="0">
                  <c:v>5891.7431250895606</c:v>
                </c:pt>
                <c:pt idx="1">
                  <c:v>17159.381814032691</c:v>
                </c:pt>
                <c:pt idx="2">
                  <c:v>10910.975525632668</c:v>
                </c:pt>
                <c:pt idx="3">
                  <c:v>10679.531278882952</c:v>
                </c:pt>
              </c:numCache>
            </c:numRef>
          </c:val>
        </c:ser>
        <c:ser>
          <c:idx val="4"/>
          <c:order val="1"/>
          <c:tx>
            <c:strRef>
              <c:f>'Gráficos 3 e 4, Tabela 2'!$D$37</c:f>
              <c:strCache>
                <c:ptCount val="1"/>
                <c:pt idx="0">
                  <c:v>Nível Superior</c:v>
                </c:pt>
              </c:strCache>
            </c:strRef>
          </c:tx>
          <c:spPr>
            <a:solidFill>
              <a:srgbClr val="BD534B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('Gráficos 3 e 4, Tabela 2'!$A$39,'Gráficos 3 e 4, Tabela 2'!$A$42,'Gráficos 3 e 4, Tabela 2'!$A$45,'Gráficos 3 e 4, Tabela 2'!$A$48)</c:f>
              <c:strCache>
                <c:ptCount val="4"/>
                <c:pt idx="0">
                  <c:v>Executivo</c:v>
                </c:pt>
                <c:pt idx="1">
                  <c:v>Legislativo</c:v>
                </c:pt>
                <c:pt idx="2">
                  <c:v>Judiciário</c:v>
                </c:pt>
                <c:pt idx="3">
                  <c:v>Ministério Público</c:v>
                </c:pt>
              </c:strCache>
            </c:strRef>
          </c:cat>
          <c:val>
            <c:numRef>
              <c:f>('Gráficos 3 e 4, Tabela 2'!$D$39,'Gráficos 3 e 4, Tabela 2'!$D$42,'Gráficos 3 e 4, Tabela 2'!$D$45,'Gráficos 3 e 4, Tabela 2'!$D$48)</c:f>
              <c:numCache>
                <c:formatCode>#,##0</c:formatCode>
                <c:ptCount val="4"/>
                <c:pt idx="0">
                  <c:v>12530.004948815131</c:v>
                </c:pt>
                <c:pt idx="1">
                  <c:v>27358.833197527394</c:v>
                </c:pt>
                <c:pt idx="2">
                  <c:v>18148.489802714219</c:v>
                </c:pt>
                <c:pt idx="3">
                  <c:v>19410.138561946966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2004800"/>
        <c:axId val="432007600"/>
        <c:extLst>
          <c:ext xmlns:c15="http://schemas.microsoft.com/office/drawing/2012/chart" uri="{02D57815-91ED-43cb-92C2-25804820EDAC}">
            <c15:filteredBarSeries>
              <c15:ser>
                <c:idx val="7"/>
                <c:order val="2"/>
                <c:tx>
                  <c:strRef>
                    <c:extLst>
                      <c:ext uri="{02D57815-91ED-43cb-92C2-25804820EDAC}">
                        <c15:formulaRef>
                          <c15:sqref>'Gráficos 3 e 4, Tabela 2'!$E$37</c15:sqref>
                        </c15:formulaRef>
                      </c:ext>
                    </c:extLst>
                    <c:strCache>
                      <c:ptCount val="1"/>
                      <c:pt idx="0">
                        <c:v>Geral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('Gráficos 3 e 4, Tabela 2'!$A$39,'Gráficos 3 e 4, Tabela 2'!$A$42,'Gráficos 3 e 4, Tabela 2'!$A$45,'Gráficos 3 e 4, Tabela 2'!$A$48)</c15:sqref>
                        </c15:formulaRef>
                      </c:ext>
                    </c:extLst>
                    <c:strCache>
                      <c:ptCount val="4"/>
                      <c:pt idx="0">
                        <c:v>Executivo</c:v>
                      </c:pt>
                      <c:pt idx="1">
                        <c:v>Legislativo</c:v>
                      </c:pt>
                      <c:pt idx="2">
                        <c:v>Judiciário</c:v>
                      </c:pt>
                      <c:pt idx="3">
                        <c:v>Ministério Público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('Gráficos 3 e 4, Tabela 2'!$E$39,'Gráficos 3 e 4, Tabela 2'!$E$42,'Gráficos 3 e 4, Tabela 2'!$E$45,'Gráficos 3 e 4, Tabela 2'!$E$48)</c15:sqref>
                        </c15:formulaRef>
                      </c:ext>
                    </c:extLst>
                    <c:numCache>
                      <c:formatCode>#,##0.00</c:formatCode>
                      <c:ptCount val="4"/>
                      <c:pt idx="0">
                        <c:v>9752.5088032313161</c:v>
                      </c:pt>
                      <c:pt idx="1">
                        <c:v>20210.49974926615</c:v>
                      </c:pt>
                      <c:pt idx="2">
                        <c:v>14232.881743371205</c:v>
                      </c:pt>
                      <c:pt idx="3">
                        <c:v>14726.442613357578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3200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32007600"/>
        <c:crosses val="autoZero"/>
        <c:auto val="1"/>
        <c:lblAlgn val="ctr"/>
        <c:lblOffset val="100"/>
        <c:noMultiLvlLbl val="0"/>
      </c:catAx>
      <c:valAx>
        <c:axId val="43200760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432004800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363642310806627E-2"/>
          <c:y val="0.89441466340886167"/>
          <c:w val="0.94527282022589421"/>
          <c:h val="6.4999735212049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800">
          <a:solidFill>
            <a:srgbClr val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r>
              <a:rPr lang="pt-BR" sz="1200" b="1" i="0" u="none" strike="noStrike" baseline="0">
                <a:latin typeface="+mn-lt"/>
              </a:rPr>
              <a:t>GRÁFICO 26. DESPESA ANUAL COM APOSENTADORIAS E PENSÕES </a:t>
            </a:r>
          </a:p>
          <a:p>
            <a:pPr>
              <a:defRPr/>
            </a:pPr>
            <a:r>
              <a:rPr lang="pt-BR" sz="1200" b="1" i="0" u="none" strike="noStrike" baseline="0">
                <a:latin typeface="+mn-lt"/>
              </a:rPr>
              <a:t>GRUPO FECHADO – R$ BILHÕES DE DEZ/2018 (GOVERNO) E DE DEZ/2019 (IFI) </a:t>
            </a:r>
            <a:endParaRPr lang="pt-BR" sz="1200" b="1">
              <a:latin typeface="+mn-lt"/>
            </a:endParaRPr>
          </a:p>
        </c:rich>
      </c:tx>
      <c:layout>
        <c:manualLayout>
          <c:xMode val="edge"/>
          <c:yMode val="edge"/>
          <c:x val="0.22962217115592448"/>
          <c:y val="5.870020189171799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4937043255159421E-2"/>
          <c:y val="0.19676732096696303"/>
          <c:w val="0.91411074833418882"/>
          <c:h val="0.59422057957041086"/>
        </c:manualLayout>
      </c:layout>
      <c:lineChart>
        <c:grouping val="standard"/>
        <c:varyColors val="0"/>
        <c:ser>
          <c:idx val="4"/>
          <c:order val="0"/>
          <c:tx>
            <c:v>PEC (IFI)</c:v>
          </c:tx>
          <c:spPr>
            <a:ln w="12700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'Gráficos 26 e 27'!$A$7:$A$48</c:f>
              <c:numCache>
                <c:formatCode>General</c:formatCode>
                <c:ptCount val="4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</c:numCache>
            </c:numRef>
          </c:cat>
          <c:val>
            <c:numRef>
              <c:f>'Gráficos 26 e 27'!$F$7:$F$48</c:f>
              <c:numCache>
                <c:formatCode>#,##0</c:formatCode>
                <c:ptCount val="42"/>
                <c:pt idx="0">
                  <c:v>99020931960.110001</c:v>
                </c:pt>
                <c:pt idx="1">
                  <c:v>102528606726.98511</c:v>
                </c:pt>
                <c:pt idx="2">
                  <c:v>104880288316.1881</c:v>
                </c:pt>
                <c:pt idx="3">
                  <c:v>105810268058.5428</c:v>
                </c:pt>
                <c:pt idx="4">
                  <c:v>105506399516.9514</c:v>
                </c:pt>
                <c:pt idx="5">
                  <c:v>104370898415.5545</c:v>
                </c:pt>
                <c:pt idx="6">
                  <c:v>102922462437.3557</c:v>
                </c:pt>
                <c:pt idx="7">
                  <c:v>101122766803.29541</c:v>
                </c:pt>
                <c:pt idx="8">
                  <c:v>99437169680.173706</c:v>
                </c:pt>
                <c:pt idx="9">
                  <c:v>98528062124.301102</c:v>
                </c:pt>
                <c:pt idx="10">
                  <c:v>97712136361.551804</c:v>
                </c:pt>
                <c:pt idx="11">
                  <c:v>97848954327.122803</c:v>
                </c:pt>
                <c:pt idx="12">
                  <c:v>98348477468.569214</c:v>
                </c:pt>
                <c:pt idx="13">
                  <c:v>98004309017.197006</c:v>
                </c:pt>
                <c:pt idx="14">
                  <c:v>97714567831.177094</c:v>
                </c:pt>
                <c:pt idx="15">
                  <c:v>97428901904.696701</c:v>
                </c:pt>
                <c:pt idx="16">
                  <c:v>96682988615.842606</c:v>
                </c:pt>
                <c:pt idx="17">
                  <c:v>95560041873.456009</c:v>
                </c:pt>
                <c:pt idx="18">
                  <c:v>94093907148.041595</c:v>
                </c:pt>
                <c:pt idx="19">
                  <c:v>93297780895.573593</c:v>
                </c:pt>
                <c:pt idx="20">
                  <c:v>92811233211.902603</c:v>
                </c:pt>
                <c:pt idx="21">
                  <c:v>91596538302.156799</c:v>
                </c:pt>
                <c:pt idx="22">
                  <c:v>89674782720.571198</c:v>
                </c:pt>
                <c:pt idx="23">
                  <c:v>88664358560.635895</c:v>
                </c:pt>
                <c:pt idx="24">
                  <c:v>88199614621.990387</c:v>
                </c:pt>
                <c:pt idx="25">
                  <c:v>87797083572.164185</c:v>
                </c:pt>
                <c:pt idx="26">
                  <c:v>87462801128.88031</c:v>
                </c:pt>
                <c:pt idx="27">
                  <c:v>87082030017.785599</c:v>
                </c:pt>
                <c:pt idx="28">
                  <c:v>86379848692.955109</c:v>
                </c:pt>
                <c:pt idx="29">
                  <c:v>84863391843.815903</c:v>
                </c:pt>
                <c:pt idx="30">
                  <c:v>83302592923.252197</c:v>
                </c:pt>
                <c:pt idx="31">
                  <c:v>81475310164.354202</c:v>
                </c:pt>
                <c:pt idx="32">
                  <c:v>79108223770.810608</c:v>
                </c:pt>
                <c:pt idx="33">
                  <c:v>76359903948.253006</c:v>
                </c:pt>
                <c:pt idx="34">
                  <c:v>73349144449.417709</c:v>
                </c:pt>
                <c:pt idx="35">
                  <c:v>70403218885.646194</c:v>
                </c:pt>
                <c:pt idx="36">
                  <c:v>67196228808.850899</c:v>
                </c:pt>
                <c:pt idx="37">
                  <c:v>64211325872.040855</c:v>
                </c:pt>
                <c:pt idx="38">
                  <c:v>61507968350.576263</c:v>
                </c:pt>
                <c:pt idx="39">
                  <c:v>58579985718.928513</c:v>
                </c:pt>
                <c:pt idx="40">
                  <c:v>55225580953.133369</c:v>
                </c:pt>
                <c:pt idx="41">
                  <c:v>52086799467.389793</c:v>
                </c:pt>
              </c:numCache>
            </c:numRef>
          </c:val>
          <c:smooth val="0"/>
        </c:ser>
        <c:ser>
          <c:idx val="5"/>
          <c:order val="1"/>
          <c:tx>
            <c:v>PEC (Governo)</c:v>
          </c:tx>
          <c:spPr>
            <a:ln w="12700" cap="rnd">
              <a:solidFill>
                <a:srgbClr val="00ADF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'Gráficos 26 e 27'!$A$7:$A$48</c:f>
              <c:numCache>
                <c:formatCode>General</c:formatCode>
                <c:ptCount val="4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</c:numCache>
            </c:numRef>
          </c:cat>
          <c:val>
            <c:numRef>
              <c:f>'Gráficos 26 e 27'!$G$7:$G$48</c:f>
              <c:numCache>
                <c:formatCode>#,##0</c:formatCode>
                <c:ptCount val="42"/>
                <c:pt idx="0">
                  <c:v>88017383645.708252</c:v>
                </c:pt>
                <c:pt idx="1">
                  <c:v>87628468935.346237</c:v>
                </c:pt>
                <c:pt idx="2">
                  <c:v>87323813140.614899</c:v>
                </c:pt>
                <c:pt idx="3">
                  <c:v>87332988184.680969</c:v>
                </c:pt>
                <c:pt idx="4">
                  <c:v>87413690979.482941</c:v>
                </c:pt>
                <c:pt idx="5">
                  <c:v>87417970453.669159</c:v>
                </c:pt>
                <c:pt idx="6">
                  <c:v>88399769821.41835</c:v>
                </c:pt>
                <c:pt idx="7">
                  <c:v>89911104948.943878</c:v>
                </c:pt>
                <c:pt idx="8">
                  <c:v>89728459142.848495</c:v>
                </c:pt>
                <c:pt idx="9">
                  <c:v>89696148191.110291</c:v>
                </c:pt>
                <c:pt idx="10">
                  <c:v>89790928992.362549</c:v>
                </c:pt>
                <c:pt idx="11">
                  <c:v>90155128353.832962</c:v>
                </c:pt>
                <c:pt idx="12">
                  <c:v>90378240201.314072</c:v>
                </c:pt>
                <c:pt idx="13">
                  <c:v>90230234977.190811</c:v>
                </c:pt>
                <c:pt idx="14">
                  <c:v>89855349658.442596</c:v>
                </c:pt>
                <c:pt idx="15">
                  <c:v>89374390188.46582</c:v>
                </c:pt>
                <c:pt idx="16">
                  <c:v>88903843390.869965</c:v>
                </c:pt>
                <c:pt idx="17">
                  <c:v>88295923096.322906</c:v>
                </c:pt>
                <c:pt idx="18">
                  <c:v>87661446960.081757</c:v>
                </c:pt>
                <c:pt idx="19">
                  <c:v>87001444329.324356</c:v>
                </c:pt>
                <c:pt idx="20">
                  <c:v>86052079397.877563</c:v>
                </c:pt>
                <c:pt idx="21">
                  <c:v>85128869336.328949</c:v>
                </c:pt>
                <c:pt idx="22">
                  <c:v>84121784528.615005</c:v>
                </c:pt>
                <c:pt idx="23">
                  <c:v>83060441478.200867</c:v>
                </c:pt>
                <c:pt idx="24">
                  <c:v>82010565275.586212</c:v>
                </c:pt>
                <c:pt idx="25">
                  <c:v>80891703671.236572</c:v>
                </c:pt>
                <c:pt idx="26">
                  <c:v>79657719840.153214</c:v>
                </c:pt>
                <c:pt idx="27">
                  <c:v>78257701720.796158</c:v>
                </c:pt>
                <c:pt idx="28">
                  <c:v>76768648602.503174</c:v>
                </c:pt>
                <c:pt idx="29">
                  <c:v>75103852433.979492</c:v>
                </c:pt>
                <c:pt idx="30">
                  <c:v>73219844443.949387</c:v>
                </c:pt>
                <c:pt idx="31">
                  <c:v>71148942704.362335</c:v>
                </c:pt>
                <c:pt idx="32">
                  <c:v>68991487947.247086</c:v>
                </c:pt>
                <c:pt idx="33">
                  <c:v>66704012411.43129</c:v>
                </c:pt>
                <c:pt idx="34">
                  <c:v>64277718982.057556</c:v>
                </c:pt>
                <c:pt idx="35">
                  <c:v>61752096546.785004</c:v>
                </c:pt>
                <c:pt idx="36">
                  <c:v>59174230649.387856</c:v>
                </c:pt>
                <c:pt idx="37">
                  <c:v>56540756103.039871</c:v>
                </c:pt>
                <c:pt idx="38">
                  <c:v>53887394724.361992</c:v>
                </c:pt>
                <c:pt idx="39">
                  <c:v>51228023668.01593</c:v>
                </c:pt>
                <c:pt idx="40">
                  <c:v>48591286063.92762</c:v>
                </c:pt>
                <c:pt idx="41">
                  <c:v>45985643922.530762</c:v>
                </c:pt>
              </c:numCache>
            </c:numRef>
          </c:val>
          <c:smooth val="0"/>
        </c:ser>
        <c:ser>
          <c:idx val="10"/>
          <c:order val="2"/>
          <c:tx>
            <c:v>Vigente (IFI)</c:v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'Gráficos 26 e 27'!$A$7:$A$48</c:f>
              <c:numCache>
                <c:formatCode>General</c:formatCode>
                <c:ptCount val="4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</c:numCache>
            </c:numRef>
          </c:cat>
          <c:val>
            <c:numRef>
              <c:f>'Gráficos 26 e 27'!$H$7:$H$48</c:f>
              <c:numCache>
                <c:formatCode>#,##0</c:formatCode>
                <c:ptCount val="42"/>
                <c:pt idx="0">
                  <c:v>99312764975.716599</c:v>
                </c:pt>
                <c:pt idx="1">
                  <c:v>103322328962.24701</c:v>
                </c:pt>
                <c:pt idx="2">
                  <c:v>106863556736.47949</c:v>
                </c:pt>
                <c:pt idx="3">
                  <c:v>109870527916.36359</c:v>
                </c:pt>
                <c:pt idx="4">
                  <c:v>112363309757.27899</c:v>
                </c:pt>
                <c:pt idx="5">
                  <c:v>114619317397.1911</c:v>
                </c:pt>
                <c:pt idx="6">
                  <c:v>116800942941.2836</c:v>
                </c:pt>
                <c:pt idx="7">
                  <c:v>118361750666.47609</c:v>
                </c:pt>
                <c:pt idx="8">
                  <c:v>119429953126.7704</c:v>
                </c:pt>
                <c:pt idx="9">
                  <c:v>120696785475.76221</c:v>
                </c:pt>
                <c:pt idx="10">
                  <c:v>121067687292.1279</c:v>
                </c:pt>
                <c:pt idx="11">
                  <c:v>121299079146.36391</c:v>
                </c:pt>
                <c:pt idx="12">
                  <c:v>121564632041.10361</c:v>
                </c:pt>
                <c:pt idx="13">
                  <c:v>121106348489.0623</c:v>
                </c:pt>
                <c:pt idx="14">
                  <c:v>121038264403.3701</c:v>
                </c:pt>
                <c:pt idx="15">
                  <c:v>121179137623.65579</c:v>
                </c:pt>
                <c:pt idx="16">
                  <c:v>120940281916.0117</c:v>
                </c:pt>
                <c:pt idx="17">
                  <c:v>120975480434.1967</c:v>
                </c:pt>
                <c:pt idx="18">
                  <c:v>120735666057.38091</c:v>
                </c:pt>
                <c:pt idx="19">
                  <c:v>120591160432.6297</c:v>
                </c:pt>
                <c:pt idx="20">
                  <c:v>120449373664.01559</c:v>
                </c:pt>
                <c:pt idx="21">
                  <c:v>119248305007.00639</c:v>
                </c:pt>
                <c:pt idx="22">
                  <c:v>117035728837.54111</c:v>
                </c:pt>
                <c:pt idx="23">
                  <c:v>115498108058.62199</c:v>
                </c:pt>
                <c:pt idx="24">
                  <c:v>114033094356.1226</c:v>
                </c:pt>
                <c:pt idx="25">
                  <c:v>112262905606.57071</c:v>
                </c:pt>
                <c:pt idx="26">
                  <c:v>110307096810.25571</c:v>
                </c:pt>
                <c:pt idx="27">
                  <c:v>108013841974.58589</c:v>
                </c:pt>
                <c:pt idx="28">
                  <c:v>105346085921.7204</c:v>
                </c:pt>
                <c:pt idx="29">
                  <c:v>101945857208.56821</c:v>
                </c:pt>
                <c:pt idx="30">
                  <c:v>98692343008.594086</c:v>
                </c:pt>
                <c:pt idx="31">
                  <c:v>95303776997.030396</c:v>
                </c:pt>
                <c:pt idx="32">
                  <c:v>91656084545.624298</c:v>
                </c:pt>
                <c:pt idx="33">
                  <c:v>87837642989.497498</c:v>
                </c:pt>
                <c:pt idx="34">
                  <c:v>83981601919.22049</c:v>
                </c:pt>
                <c:pt idx="35">
                  <c:v>80330903591.3909</c:v>
                </c:pt>
                <c:pt idx="36">
                  <c:v>76608614224.956802</c:v>
                </c:pt>
                <c:pt idx="37">
                  <c:v>73342396725.43689</c:v>
                </c:pt>
                <c:pt idx="38">
                  <c:v>70379305637.2686</c:v>
                </c:pt>
                <c:pt idx="39">
                  <c:v>67345565154.110901</c:v>
                </c:pt>
                <c:pt idx="40">
                  <c:v>63900381084.507797</c:v>
                </c:pt>
                <c:pt idx="41">
                  <c:v>60717547487.8489</c:v>
                </c:pt>
              </c:numCache>
            </c:numRef>
          </c:val>
          <c:smooth val="0"/>
        </c:ser>
        <c:ser>
          <c:idx val="11"/>
          <c:order val="3"/>
          <c:tx>
            <c:v>Vigente (Governo)</c:v>
          </c:tx>
          <c:spPr>
            <a:ln w="1270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'Gráficos 26 e 27'!$A$7:$A$48</c:f>
              <c:numCache>
                <c:formatCode>General</c:formatCode>
                <c:ptCount val="4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</c:numCache>
            </c:numRef>
          </c:cat>
          <c:val>
            <c:numRef>
              <c:f>'Gráficos 26 e 27'!$I$7:$I$48</c:f>
              <c:numCache>
                <c:formatCode>#,##0</c:formatCode>
                <c:ptCount val="42"/>
                <c:pt idx="0">
                  <c:v>90302904921</c:v>
                </c:pt>
                <c:pt idx="1">
                  <c:v>93101526096</c:v>
                </c:pt>
                <c:pt idx="2">
                  <c:v>95937310315</c:v>
                </c:pt>
                <c:pt idx="3">
                  <c:v>98737425738</c:v>
                </c:pt>
                <c:pt idx="4">
                  <c:v>101422272621</c:v>
                </c:pt>
                <c:pt idx="5">
                  <c:v>104190724347</c:v>
                </c:pt>
                <c:pt idx="6">
                  <c:v>107011064450</c:v>
                </c:pt>
                <c:pt idx="7">
                  <c:v>109700876419</c:v>
                </c:pt>
                <c:pt idx="8">
                  <c:v>110027825763</c:v>
                </c:pt>
                <c:pt idx="9">
                  <c:v>110061092109</c:v>
                </c:pt>
                <c:pt idx="10">
                  <c:v>109826112995</c:v>
                </c:pt>
                <c:pt idx="11">
                  <c:v>109526719910</c:v>
                </c:pt>
                <c:pt idx="12">
                  <c:v>109103716830</c:v>
                </c:pt>
                <c:pt idx="13">
                  <c:v>108737981495</c:v>
                </c:pt>
                <c:pt idx="14">
                  <c:v>108372676611</c:v>
                </c:pt>
                <c:pt idx="15">
                  <c:v>108013679532</c:v>
                </c:pt>
                <c:pt idx="16">
                  <c:v>107495620806</c:v>
                </c:pt>
                <c:pt idx="17">
                  <c:v>106898705453</c:v>
                </c:pt>
                <c:pt idx="18">
                  <c:v>106150384179</c:v>
                </c:pt>
                <c:pt idx="19">
                  <c:v>105295323609</c:v>
                </c:pt>
                <c:pt idx="20">
                  <c:v>104223263053</c:v>
                </c:pt>
                <c:pt idx="21">
                  <c:v>102966744504</c:v>
                </c:pt>
                <c:pt idx="22">
                  <c:v>101519167411</c:v>
                </c:pt>
                <c:pt idx="23">
                  <c:v>99917512661</c:v>
                </c:pt>
                <c:pt idx="24">
                  <c:v>98062313161</c:v>
                </c:pt>
                <c:pt idx="25">
                  <c:v>95995358995</c:v>
                </c:pt>
                <c:pt idx="26">
                  <c:v>93692955154</c:v>
                </c:pt>
                <c:pt idx="27">
                  <c:v>91233350108</c:v>
                </c:pt>
                <c:pt idx="28">
                  <c:v>88597831822</c:v>
                </c:pt>
                <c:pt idx="29">
                  <c:v>85811286663</c:v>
                </c:pt>
                <c:pt idx="30">
                  <c:v>82921702769</c:v>
                </c:pt>
                <c:pt idx="31">
                  <c:v>79964150470</c:v>
                </c:pt>
                <c:pt idx="32">
                  <c:v>76950692862</c:v>
                </c:pt>
                <c:pt idx="33">
                  <c:v>73905294133</c:v>
                </c:pt>
                <c:pt idx="34">
                  <c:v>70839217639</c:v>
                </c:pt>
                <c:pt idx="35">
                  <c:v>67776401417</c:v>
                </c:pt>
                <c:pt idx="36">
                  <c:v>64731542553</c:v>
                </c:pt>
                <c:pt idx="37">
                  <c:v>61716367672</c:v>
                </c:pt>
                <c:pt idx="38">
                  <c:v>58740308639</c:v>
                </c:pt>
                <c:pt idx="39">
                  <c:v>55809928173</c:v>
                </c:pt>
                <c:pt idx="40">
                  <c:v>52929821659</c:v>
                </c:pt>
                <c:pt idx="41">
                  <c:v>50103916153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7192288"/>
        <c:axId val="477192848"/>
        <c:extLst/>
      </c:lineChart>
      <c:catAx>
        <c:axId val="47719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192848"/>
        <c:crosses val="autoZero"/>
        <c:auto val="1"/>
        <c:lblAlgn val="ctr"/>
        <c:lblOffset val="100"/>
        <c:noMultiLvlLbl val="0"/>
      </c:catAx>
      <c:valAx>
        <c:axId val="477192848"/>
        <c:scaling>
          <c:orientation val="minMax"/>
          <c:min val="4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192288"/>
        <c:crosses val="autoZero"/>
        <c:crossBetween val="between"/>
        <c:dispUnits>
          <c:builtInUnit val="billions"/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234563326642991"/>
          <c:y val="9.8338026542825807E-2"/>
          <c:w val="0.76513990407588961"/>
          <c:h val="6.71209290263934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4"/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5602741456713"/>
          <c:y val="4.4173408048153451E-2"/>
          <c:w val="0.84420670040879731"/>
          <c:h val="0.63759107382978064"/>
        </c:manualLayout>
      </c:layout>
      <c:lineChart>
        <c:grouping val="standard"/>
        <c:varyColors val="0"/>
        <c:ser>
          <c:idx val="0"/>
          <c:order val="0"/>
          <c:tx>
            <c:strRef>
              <c:f>'Gráfico 28'!$C$4</c:f>
              <c:strCache>
                <c:ptCount val="1"/>
                <c:pt idx="0">
                  <c:v>Base de cálculo (salários)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'Gráfico 28'!$A$5:$A$45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 28'!$C$5:$C$45</c:f>
              <c:numCache>
                <c:formatCode>#,##0</c:formatCode>
                <c:ptCount val="41"/>
                <c:pt idx="0">
                  <c:v>98788007468.143539</c:v>
                </c:pt>
                <c:pt idx="1">
                  <c:v>100603403524.68259</c:v>
                </c:pt>
                <c:pt idx="2">
                  <c:v>102520234409.44803</c:v>
                </c:pt>
                <c:pt idx="3">
                  <c:v>104145898102.39157</c:v>
                </c:pt>
                <c:pt idx="4">
                  <c:v>105587426840.21999</c:v>
                </c:pt>
                <c:pt idx="5">
                  <c:v>106970968203.31189</c:v>
                </c:pt>
                <c:pt idx="6">
                  <c:v>107977479143.12691</c:v>
                </c:pt>
                <c:pt idx="7">
                  <c:v>108427870491.17834</c:v>
                </c:pt>
                <c:pt idx="8">
                  <c:v>108495579584.64542</c:v>
                </c:pt>
                <c:pt idx="9">
                  <c:v>108437666472.44786</c:v>
                </c:pt>
                <c:pt idx="10">
                  <c:v>108336505614.69948</c:v>
                </c:pt>
                <c:pt idx="11">
                  <c:v>107716817053.57326</c:v>
                </c:pt>
                <c:pt idx="12">
                  <c:v>106497358829.40198</c:v>
                </c:pt>
                <c:pt idx="13">
                  <c:v>104474504108.86313</c:v>
                </c:pt>
                <c:pt idx="14">
                  <c:v>101326883386.33565</c:v>
                </c:pt>
                <c:pt idx="15">
                  <c:v>97443531865.268494</c:v>
                </c:pt>
                <c:pt idx="16">
                  <c:v>92897743115.838867</c:v>
                </c:pt>
                <c:pt idx="17">
                  <c:v>87247671446.144455</c:v>
                </c:pt>
                <c:pt idx="18">
                  <c:v>81174115916.352875</c:v>
                </c:pt>
                <c:pt idx="19">
                  <c:v>74793988719.672012</c:v>
                </c:pt>
                <c:pt idx="20">
                  <c:v>67733657076.485878</c:v>
                </c:pt>
                <c:pt idx="21">
                  <c:v>60340244896.81012</c:v>
                </c:pt>
                <c:pt idx="22">
                  <c:v>53051961141.780663</c:v>
                </c:pt>
                <c:pt idx="23">
                  <c:v>45902977591.967285</c:v>
                </c:pt>
                <c:pt idx="24">
                  <c:v>38925196377.883057</c:v>
                </c:pt>
                <c:pt idx="25">
                  <c:v>32327246835.595921</c:v>
                </c:pt>
                <c:pt idx="26">
                  <c:v>26257365739.633717</c:v>
                </c:pt>
                <c:pt idx="27">
                  <c:v>20867900772.785305</c:v>
                </c:pt>
                <c:pt idx="28">
                  <c:v>16241814658.20904</c:v>
                </c:pt>
                <c:pt idx="29">
                  <c:v>12377423428.919954</c:v>
                </c:pt>
                <c:pt idx="30">
                  <c:v>9215102586.3729267</c:v>
                </c:pt>
                <c:pt idx="31">
                  <c:v>6653464686.8118248</c:v>
                </c:pt>
                <c:pt idx="32">
                  <c:v>4661421423.9593143</c:v>
                </c:pt>
                <c:pt idx="33">
                  <c:v>3189012929.1052308</c:v>
                </c:pt>
                <c:pt idx="34">
                  <c:v>2112355843.1452887</c:v>
                </c:pt>
                <c:pt idx="35">
                  <c:v>1377196670.3056548</c:v>
                </c:pt>
                <c:pt idx="36">
                  <c:v>877689374.48289621</c:v>
                </c:pt>
                <c:pt idx="37">
                  <c:v>535705436.60423732</c:v>
                </c:pt>
                <c:pt idx="38">
                  <c:v>325136362.05070615</c:v>
                </c:pt>
                <c:pt idx="39">
                  <c:v>197526014.71998435</c:v>
                </c:pt>
                <c:pt idx="40">
                  <c:v>118649659.36896303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'Gráfico 28'!$D$4</c:f>
              <c:strCache>
                <c:ptCount val="1"/>
                <c:pt idx="0">
                  <c:v>Despesas com aposentadorias</c:v>
                </c:pt>
              </c:strCache>
            </c:strRef>
          </c:tx>
          <c:spPr>
            <a:ln w="127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'Gráfico 28'!$A$5:$A$45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 28'!$D$5:$D$45</c:f>
              <c:numCache>
                <c:formatCode>#,##0</c:formatCode>
                <c:ptCount val="41"/>
                <c:pt idx="0">
                  <c:v>75612971613.804245</c:v>
                </c:pt>
                <c:pt idx="1">
                  <c:v>82732119313.988403</c:v>
                </c:pt>
                <c:pt idx="2">
                  <c:v>89790574183.916458</c:v>
                </c:pt>
                <c:pt idx="3">
                  <c:v>96754667634.00177</c:v>
                </c:pt>
                <c:pt idx="4">
                  <c:v>103550376701.937</c:v>
                </c:pt>
                <c:pt idx="5">
                  <c:v>110731864948.97418</c:v>
                </c:pt>
                <c:pt idx="6">
                  <c:v>117594786990.55685</c:v>
                </c:pt>
                <c:pt idx="7">
                  <c:v>123845771663.66989</c:v>
                </c:pt>
                <c:pt idx="8">
                  <c:v>130596092394.64232</c:v>
                </c:pt>
                <c:pt idx="9">
                  <c:v>136683272993.76344</c:v>
                </c:pt>
                <c:pt idx="10">
                  <c:v>142453496929.02905</c:v>
                </c:pt>
                <c:pt idx="11">
                  <c:v>148657495144.76608</c:v>
                </c:pt>
                <c:pt idx="12">
                  <c:v>154008292380.72314</c:v>
                </c:pt>
                <c:pt idx="13">
                  <c:v>159893248428.18787</c:v>
                </c:pt>
                <c:pt idx="14">
                  <c:v>166749401630.58188</c:v>
                </c:pt>
                <c:pt idx="15">
                  <c:v>173217591450.66586</c:v>
                </c:pt>
                <c:pt idx="16">
                  <c:v>180221514206.78369</c:v>
                </c:pt>
                <c:pt idx="17">
                  <c:v>187159251812.06769</c:v>
                </c:pt>
                <c:pt idx="18">
                  <c:v>194564780563.24994</c:v>
                </c:pt>
                <c:pt idx="19">
                  <c:v>202600174352.34332</c:v>
                </c:pt>
                <c:pt idx="20">
                  <c:v>209067136177.01837</c:v>
                </c:pt>
                <c:pt idx="21">
                  <c:v>213451709193.30115</c:v>
                </c:pt>
                <c:pt idx="22">
                  <c:v>218851084393.48831</c:v>
                </c:pt>
                <c:pt idx="23">
                  <c:v>225507986924.59064</c:v>
                </c:pt>
                <c:pt idx="24">
                  <c:v>231373043809.86731</c:v>
                </c:pt>
                <c:pt idx="25">
                  <c:v>236479611346.87726</c:v>
                </c:pt>
                <c:pt idx="26">
                  <c:v>241413968895.1055</c:v>
                </c:pt>
                <c:pt idx="27">
                  <c:v>244989663470.62219</c:v>
                </c:pt>
                <c:pt idx="28">
                  <c:v>246243240490.43677</c:v>
                </c:pt>
                <c:pt idx="29">
                  <c:v>247726019492.03717</c:v>
                </c:pt>
                <c:pt idx="30">
                  <c:v>248751684587.58148</c:v>
                </c:pt>
                <c:pt idx="31">
                  <c:v>248372000012.11743</c:v>
                </c:pt>
                <c:pt idx="32">
                  <c:v>247173675107.12256</c:v>
                </c:pt>
                <c:pt idx="33">
                  <c:v>245091275060.46506</c:v>
                </c:pt>
                <c:pt idx="34">
                  <c:v>242794686102.68192</c:v>
                </c:pt>
                <c:pt idx="35">
                  <c:v>239046896030.56564</c:v>
                </c:pt>
                <c:pt idx="36">
                  <c:v>235757259148.53528</c:v>
                </c:pt>
                <c:pt idx="37">
                  <c:v>233313003523.89178</c:v>
                </c:pt>
                <c:pt idx="38">
                  <c:v>229324631946.75974</c:v>
                </c:pt>
                <c:pt idx="39">
                  <c:v>222903474035.17621</c:v>
                </c:pt>
                <c:pt idx="40">
                  <c:v>216782209653.4632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'Gráfico 28'!$E$4</c:f>
              <c:strCache>
                <c:ptCount val="1"/>
                <c:pt idx="0">
                  <c:v>Despesas com pensões</c:v>
                </c:pt>
              </c:strCache>
            </c:strRef>
          </c:tx>
          <c:spPr>
            <a:ln w="127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'Gráfico 28'!$A$5:$A$45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 28'!$E$5:$E$45</c:f>
              <c:numCache>
                <c:formatCode>#,##0</c:formatCode>
                <c:ptCount val="41"/>
                <c:pt idx="0">
                  <c:v>31738928177.970387</c:v>
                </c:pt>
                <c:pt idx="1">
                  <c:v>32629334317.732643</c:v>
                </c:pt>
                <c:pt idx="2">
                  <c:v>33442662127.389473</c:v>
                </c:pt>
                <c:pt idx="3">
                  <c:v>34189667072.831284</c:v>
                </c:pt>
                <c:pt idx="4">
                  <c:v>35232394604.781815</c:v>
                </c:pt>
                <c:pt idx="5">
                  <c:v>36207999278.437057</c:v>
                </c:pt>
                <c:pt idx="6">
                  <c:v>37115863805.028999</c:v>
                </c:pt>
                <c:pt idx="7">
                  <c:v>38349295659.737007</c:v>
                </c:pt>
                <c:pt idx="8">
                  <c:v>39712136153.035744</c:v>
                </c:pt>
                <c:pt idx="9">
                  <c:v>40810745455.592667</c:v>
                </c:pt>
                <c:pt idx="10">
                  <c:v>42315255748.986526</c:v>
                </c:pt>
                <c:pt idx="11">
                  <c:v>43737517810.648193</c:v>
                </c:pt>
                <c:pt idx="12">
                  <c:v>45136533890.17276</c:v>
                </c:pt>
                <c:pt idx="13">
                  <c:v>46901903688.339043</c:v>
                </c:pt>
                <c:pt idx="14">
                  <c:v>48360831454.019508</c:v>
                </c:pt>
                <c:pt idx="15">
                  <c:v>49841401701.077728</c:v>
                </c:pt>
                <c:pt idx="16">
                  <c:v>51604230723.903137</c:v>
                </c:pt>
                <c:pt idx="17">
                  <c:v>53230217295.997856</c:v>
                </c:pt>
                <c:pt idx="18">
                  <c:v>54900940507.07843</c:v>
                </c:pt>
                <c:pt idx="19">
                  <c:v>56289957775.488213</c:v>
                </c:pt>
                <c:pt idx="20">
                  <c:v>57237491499.088188</c:v>
                </c:pt>
                <c:pt idx="21">
                  <c:v>58104983226.796196</c:v>
                </c:pt>
                <c:pt idx="22">
                  <c:v>59589453490.592178</c:v>
                </c:pt>
                <c:pt idx="23">
                  <c:v>60122164881.842041</c:v>
                </c:pt>
                <c:pt idx="24">
                  <c:v>60789789434.357605</c:v>
                </c:pt>
                <c:pt idx="25">
                  <c:v>61789095252.318542</c:v>
                </c:pt>
                <c:pt idx="26">
                  <c:v>62044455061.345642</c:v>
                </c:pt>
                <c:pt idx="27">
                  <c:v>62516436928.517456</c:v>
                </c:pt>
                <c:pt idx="28">
                  <c:v>62943215410.140686</c:v>
                </c:pt>
                <c:pt idx="29">
                  <c:v>63266459477.489754</c:v>
                </c:pt>
                <c:pt idx="30">
                  <c:v>63275251660.745514</c:v>
                </c:pt>
                <c:pt idx="31">
                  <c:v>63415588143.354424</c:v>
                </c:pt>
                <c:pt idx="32">
                  <c:v>63277810851.9356</c:v>
                </c:pt>
                <c:pt idx="33">
                  <c:v>63307590145.148079</c:v>
                </c:pt>
                <c:pt idx="34">
                  <c:v>63702729296.916008</c:v>
                </c:pt>
                <c:pt idx="35">
                  <c:v>64647877893.814072</c:v>
                </c:pt>
                <c:pt idx="36">
                  <c:v>66328573206.54435</c:v>
                </c:pt>
                <c:pt idx="37">
                  <c:v>67873692904.067223</c:v>
                </c:pt>
                <c:pt idx="38">
                  <c:v>70119189503.880707</c:v>
                </c:pt>
                <c:pt idx="39">
                  <c:v>72302641712.201477</c:v>
                </c:pt>
                <c:pt idx="40">
                  <c:v>74659476581.207657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7196768"/>
        <c:axId val="477197328"/>
        <c:extLst/>
      </c:lineChart>
      <c:catAx>
        <c:axId val="47719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197328"/>
        <c:crosses val="autoZero"/>
        <c:auto val="1"/>
        <c:lblAlgn val="ctr"/>
        <c:lblOffset val="100"/>
        <c:noMultiLvlLbl val="0"/>
      </c:catAx>
      <c:valAx>
        <c:axId val="477197328"/>
        <c:scaling>
          <c:orientation val="minMax"/>
          <c:max val="25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196768"/>
        <c:crosses val="autoZero"/>
        <c:crossBetween val="between"/>
        <c:dispUnits>
          <c:builtInUnit val="billion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194704199810627E-2"/>
          <c:y val="0.79133591804895942"/>
          <c:w val="0.88256592938526846"/>
          <c:h val="0.104982257951529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 i="0" u="none" strike="noStrike" baseline="0">
                <a:latin typeface="+mn-lt"/>
              </a:rPr>
              <a:t>GRÁFICO 29. DESPESA ANUAL COM BENEFÍCIOS DE APOSENTADORIA E PENSÃO VALORES NOMINAIS – REGRAS VIGENTES </a:t>
            </a:r>
            <a:endParaRPr lang="pt-BR" sz="1200" b="1">
              <a:latin typeface="+mn-lt"/>
            </a:endParaRPr>
          </a:p>
        </c:rich>
      </c:tx>
      <c:layout>
        <c:manualLayout>
          <c:xMode val="edge"/>
          <c:yMode val="edge"/>
          <c:x val="0.13428638958912728"/>
          <c:y val="7.007781948726211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4556743622150973E-2"/>
          <c:y val="0.25216454934168236"/>
          <c:w val="0.88866645677613598"/>
          <c:h val="0.54796164591278007"/>
        </c:manualLayout>
      </c:layout>
      <c:lineChart>
        <c:grouping val="standard"/>
        <c:varyColors val="0"/>
        <c:ser>
          <c:idx val="1"/>
          <c:order val="0"/>
          <c:tx>
            <c:v>Simulação IFI, com inflação de 3,9% a.a.</c:v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29'!$A$5:$A$45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 29'!$C$5:$C$45</c:f>
              <c:numCache>
                <c:formatCode>#,##0</c:formatCode>
                <c:ptCount val="41"/>
                <c:pt idx="0">
                  <c:v>107351899791.77463</c:v>
                </c:pt>
                <c:pt idx="1">
                  <c:v>115361453631.72105</c:v>
                </c:pt>
                <c:pt idx="2">
                  <c:v>123233236311.30592</c:v>
                </c:pt>
                <c:pt idx="3">
                  <c:v>130944334706.83305</c:v>
                </c:pt>
                <c:pt idx="4">
                  <c:v>138782771306.71881</c:v>
                </c:pt>
                <c:pt idx="5">
                  <c:v>146939864227.41125</c:v>
                </c:pt>
                <c:pt idx="6">
                  <c:v>154710650795.58585</c:v>
                </c:pt>
                <c:pt idx="7">
                  <c:v>162195067323.40689</c:v>
                </c:pt>
                <c:pt idx="8">
                  <c:v>170308228547.67807</c:v>
                </c:pt>
                <c:pt idx="9">
                  <c:v>177494018449.35611</c:v>
                </c:pt>
                <c:pt idx="10">
                  <c:v>184768752678.01556</c:v>
                </c:pt>
                <c:pt idx="11">
                  <c:v>192395012955.41428</c:v>
                </c:pt>
                <c:pt idx="12">
                  <c:v>199144826270.8959</c:v>
                </c:pt>
                <c:pt idx="13">
                  <c:v>206795152116.52692</c:v>
                </c:pt>
                <c:pt idx="14">
                  <c:v>215110233084.60138</c:v>
                </c:pt>
                <c:pt idx="15">
                  <c:v>223058993151.74362</c:v>
                </c:pt>
                <c:pt idx="16">
                  <c:v>231825744930.68686</c:v>
                </c:pt>
                <c:pt idx="17">
                  <c:v>240389469108.06552</c:v>
                </c:pt>
                <c:pt idx="18">
                  <c:v>249465721070.3284</c:v>
                </c:pt>
                <c:pt idx="19">
                  <c:v>258890132127.83151</c:v>
                </c:pt>
                <c:pt idx="20">
                  <c:v>266304627676.10654</c:v>
                </c:pt>
                <c:pt idx="21">
                  <c:v>271556692420.09738</c:v>
                </c:pt>
                <c:pt idx="22">
                  <c:v>278440537884.08051</c:v>
                </c:pt>
                <c:pt idx="23">
                  <c:v>285630151806.43268</c:v>
                </c:pt>
                <c:pt idx="24">
                  <c:v>292162833244.22491</c:v>
                </c:pt>
                <c:pt idx="25">
                  <c:v>298268706599.1958</c:v>
                </c:pt>
                <c:pt idx="26">
                  <c:v>303458423956.45111</c:v>
                </c:pt>
                <c:pt idx="27">
                  <c:v>307506100399.13965</c:v>
                </c:pt>
                <c:pt idx="28">
                  <c:v>309186455900.57745</c:v>
                </c:pt>
                <c:pt idx="29">
                  <c:v>310992478969.52692</c:v>
                </c:pt>
                <c:pt idx="30">
                  <c:v>312026936248.32697</c:v>
                </c:pt>
                <c:pt idx="31">
                  <c:v>311787588155.4718</c:v>
                </c:pt>
                <c:pt idx="32">
                  <c:v>310451485959.05811</c:v>
                </c:pt>
                <c:pt idx="33">
                  <c:v>308398865205.6131</c:v>
                </c:pt>
                <c:pt idx="34">
                  <c:v>306497415399.5979</c:v>
                </c:pt>
                <c:pt idx="35">
                  <c:v>303694773924.3797</c:v>
                </c:pt>
                <c:pt idx="36">
                  <c:v>302085832355.07959</c:v>
                </c:pt>
                <c:pt idx="37">
                  <c:v>301186696427.95898</c:v>
                </c:pt>
                <c:pt idx="38">
                  <c:v>299443821450.64044</c:v>
                </c:pt>
                <c:pt idx="39">
                  <c:v>295206115747.37769</c:v>
                </c:pt>
                <c:pt idx="40">
                  <c:v>291441686234.6709</c:v>
                </c:pt>
              </c:numCache>
            </c:numRef>
          </c:val>
          <c:smooth val="0"/>
        </c:ser>
        <c:ser>
          <c:idx val="3"/>
          <c:order val="1"/>
          <c:tx>
            <c:v>PLDO 2020 (Governo), com inflação da Grade de Parâmetros da SPE</c:v>
          </c:tx>
          <c:spPr>
            <a:ln w="12700" cap="rnd">
              <a:solidFill>
                <a:srgbClr val="00ADF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'Gráfico 29'!$A$5:$A$45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'Gráfico 29'!$D$5:$D$45</c:f>
              <c:numCache>
                <c:formatCode>#,##0</c:formatCode>
                <c:ptCount val="41"/>
                <c:pt idx="0">
                  <c:v>100879070000</c:v>
                </c:pt>
                <c:pt idx="1">
                  <c:v>107879221000</c:v>
                </c:pt>
                <c:pt idx="2">
                  <c:v>115222703000</c:v>
                </c:pt>
                <c:pt idx="3">
                  <c:v>122827494000</c:v>
                </c:pt>
                <c:pt idx="4">
                  <c:v>130947528000</c:v>
                </c:pt>
                <c:pt idx="5">
                  <c:v>139573486000</c:v>
                </c:pt>
                <c:pt idx="6">
                  <c:v>148487649000</c:v>
                </c:pt>
                <c:pt idx="7">
                  <c:v>154557029000</c:v>
                </c:pt>
                <c:pt idx="8">
                  <c:v>160444946000</c:v>
                </c:pt>
                <c:pt idx="9">
                  <c:v>166151333000</c:v>
                </c:pt>
                <c:pt idx="10">
                  <c:v>171958755000</c:v>
                </c:pt>
                <c:pt idx="11">
                  <c:v>177766430000</c:v>
                </c:pt>
                <c:pt idx="12">
                  <c:v>183864323000</c:v>
                </c:pt>
                <c:pt idx="13">
                  <c:v>190169994000</c:v>
                </c:pt>
                <c:pt idx="14">
                  <c:v>196701173000</c:v>
                </c:pt>
                <c:pt idx="15">
                  <c:v>203153802000</c:v>
                </c:pt>
                <c:pt idx="16">
                  <c:v>209658571000</c:v>
                </c:pt>
                <c:pt idx="17">
                  <c:v>216056701000</c:v>
                </c:pt>
                <c:pt idx="18">
                  <c:v>222413553000</c:v>
                </c:pt>
                <c:pt idx="19">
                  <c:v>228466656000</c:v>
                </c:pt>
                <c:pt idx="20">
                  <c:v>234240041000</c:v>
                </c:pt>
                <c:pt idx="21">
                  <c:v>239672494000</c:v>
                </c:pt>
                <c:pt idx="22">
                  <c:v>244803575000</c:v>
                </c:pt>
                <c:pt idx="23">
                  <c:v>249335587000</c:v>
                </c:pt>
                <c:pt idx="24">
                  <c:v>253301853000</c:v>
                </c:pt>
                <c:pt idx="25">
                  <c:v>256567157000</c:v>
                </c:pt>
                <c:pt idx="26">
                  <c:v>259270879000</c:v>
                </c:pt>
                <c:pt idx="27">
                  <c:v>261293861000</c:v>
                </c:pt>
                <c:pt idx="28">
                  <c:v>262637370000</c:v>
                </c:pt>
                <c:pt idx="29">
                  <c:v>263382134000</c:v>
                </c:pt>
                <c:pt idx="30">
                  <c:v>263584230000</c:v>
                </c:pt>
                <c:pt idx="31">
                  <c:v>263234388000</c:v>
                </c:pt>
                <c:pt idx="32">
                  <c:v>262368464000</c:v>
                </c:pt>
                <c:pt idx="33">
                  <c:v>260985172000</c:v>
                </c:pt>
                <c:pt idx="34">
                  <c:v>259135300000</c:v>
                </c:pt>
                <c:pt idx="35">
                  <c:v>256844353000</c:v>
                </c:pt>
                <c:pt idx="36">
                  <c:v>254132622000</c:v>
                </c:pt>
                <c:pt idx="37">
                  <c:v>251016505000</c:v>
                </c:pt>
                <c:pt idx="38">
                  <c:v>247504735000</c:v>
                </c:pt>
                <c:pt idx="39">
                  <c:v>243600667000</c:v>
                </c:pt>
                <c:pt idx="40">
                  <c:v>239307169000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7200688"/>
        <c:axId val="477201248"/>
        <c:extLst/>
      </c:lineChart>
      <c:catAx>
        <c:axId val="47720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16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201248"/>
        <c:crosses val="autoZero"/>
        <c:auto val="1"/>
        <c:lblAlgn val="ctr"/>
        <c:lblOffset val="100"/>
        <c:noMultiLvlLbl val="0"/>
      </c:catAx>
      <c:valAx>
        <c:axId val="477201248"/>
        <c:scaling>
          <c:orientation val="minMax"/>
          <c:min val="60000000000.00000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200688"/>
        <c:crosses val="autoZero"/>
        <c:crossBetween val="between"/>
        <c:dispUnits>
          <c:builtInUnit val="billions"/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2606333522473189E-2"/>
          <c:y val="0.13626466461141848"/>
          <c:w val="0.85774522539627029"/>
          <c:h val="9.54758807730025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4"/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 i="0" u="none" strike="noStrike" cap="all" baseline="0">
                <a:effectLst/>
                <a:latin typeface="+mn-lt"/>
              </a:rPr>
              <a:t>Quantidade e participação de pensionistas por sexo e Poder</a:t>
            </a:r>
            <a:endParaRPr lang="pt-BR" sz="1200" b="1" cap="all" baseline="0">
              <a:solidFill>
                <a:srgbClr val="000000"/>
              </a:solidFill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8863012344176638E-2"/>
          <c:y val="0.10223822022247218"/>
          <c:w val="0.92216328952043403"/>
          <c:h val="0.70657817772778386"/>
        </c:manualLayout>
      </c:layout>
      <c:barChart>
        <c:barDir val="col"/>
        <c:grouping val="percentStacked"/>
        <c:varyColors val="0"/>
        <c:ser>
          <c:idx val="3"/>
          <c:order val="1"/>
          <c:tx>
            <c:strRef>
              <c:f>'Adicional - Pensionistas'!$C$42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'Adicional - Pensionistas'!$A$43:$A$54</c15:sqref>
                  </c15:fullRef>
                </c:ext>
              </c:extLst>
              <c:f>('Adicional - Pensionistas'!$A$43,'Adicional - Pensionistas'!$A$46,'Adicional - Pensionistas'!$A$49,'Adicional - Pensionistas'!$A$52)</c:f>
              <c:strCache>
                <c:ptCount val="4"/>
                <c:pt idx="0">
                  <c:v>Executivo</c:v>
                </c:pt>
                <c:pt idx="1">
                  <c:v>Legislativo</c:v>
                </c:pt>
                <c:pt idx="2">
                  <c:v>Judiciário</c:v>
                </c:pt>
                <c:pt idx="3">
                  <c:v>Ministério Público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'Adicional - Pensionistas'!$C$43:$C$54</c15:sqref>
                  </c15:fullRef>
                </c:ext>
              </c:extLst>
              <c:f>('Adicional - Pensionistas'!$C$43,'Adicional - Pensionistas'!$C$46,'Adicional - Pensionistas'!$C$49,'Adicional - Pensionistas'!$C$52)</c:f>
              <c:numCache>
                <c:formatCode>#,##0</c:formatCode>
                <c:ptCount val="4"/>
                <c:pt idx="0">
                  <c:v>23638</c:v>
                </c:pt>
                <c:pt idx="1">
                  <c:v>512</c:v>
                </c:pt>
                <c:pt idx="2">
                  <c:v>1250</c:v>
                </c:pt>
                <c:pt idx="3">
                  <c:v>160</c:v>
                </c:pt>
              </c:numCache>
            </c:numRef>
          </c:val>
        </c:ser>
        <c:ser>
          <c:idx val="6"/>
          <c:order val="2"/>
          <c:tx>
            <c:strRef>
              <c:f>'Adicional - Pensionistas'!$D$42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'Adicional - Pensionistas'!$A$43:$A$54</c15:sqref>
                  </c15:fullRef>
                </c:ext>
              </c:extLst>
              <c:f>('Adicional - Pensionistas'!$A$43,'Adicional - Pensionistas'!$A$46,'Adicional - Pensionistas'!$A$49,'Adicional - Pensionistas'!$A$52)</c:f>
              <c:strCache>
                <c:ptCount val="4"/>
                <c:pt idx="0">
                  <c:v>Executivo</c:v>
                </c:pt>
                <c:pt idx="1">
                  <c:v>Legislativo</c:v>
                </c:pt>
                <c:pt idx="2">
                  <c:v>Judiciário</c:v>
                </c:pt>
                <c:pt idx="3">
                  <c:v>Ministério Público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'Adicional - Pensionistas'!$D$43:$D$54</c15:sqref>
                  </c15:fullRef>
                </c:ext>
              </c:extLst>
              <c:f>('Adicional - Pensionistas'!$D$43,'Adicional - Pensionistas'!$D$46,'Adicional - Pensionistas'!$D$49,'Adicional - Pensionistas'!$D$52)</c:f>
              <c:numCache>
                <c:formatCode>#,##0</c:formatCode>
                <c:ptCount val="4"/>
                <c:pt idx="0">
                  <c:v>213730</c:v>
                </c:pt>
                <c:pt idx="1">
                  <c:v>2856</c:v>
                </c:pt>
                <c:pt idx="2">
                  <c:v>5276</c:v>
                </c:pt>
                <c:pt idx="3">
                  <c:v>711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7205168"/>
        <c:axId val="4772057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'Adicional - Pensionistas'!$B$42</c15:sqref>
                        </c15:formulaRef>
                      </c:ext>
                    </c:extLst>
                    <c:strCache>
                      <c:ptCount val="1"/>
                      <c:pt idx="0">
                        <c:v>Descrição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'Adicional - Pensionistas'!$A$43:$A$54</c15:sqref>
                        </c15:fullRef>
                        <c15:formulaRef>
                          <c15:sqref>('Adicional - Pensionistas'!$A$43,'Adicional - Pensionistas'!$A$46,'Adicional - Pensionistas'!$A$49,'Adicional - Pensionistas'!$A$52)</c15:sqref>
                        </c15:formulaRef>
                      </c:ext>
                    </c:extLst>
                    <c:strCache>
                      <c:ptCount val="4"/>
                      <c:pt idx="0">
                        <c:v>Executivo</c:v>
                      </c:pt>
                      <c:pt idx="1">
                        <c:v>Legislativo</c:v>
                      </c:pt>
                      <c:pt idx="2">
                        <c:v>Judiciário</c:v>
                      </c:pt>
                      <c:pt idx="3">
                        <c:v>Ministério Público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'Adicional - Pensionistas'!$B$43:$B$54</c15:sqref>
                        </c15:fullRef>
                        <c15:formulaRef>
                          <c15:sqref>('Adicional - Pensionistas'!$B$43,'Adicional - Pensionistas'!$B$46,'Adicional - Pensionistas'!$B$49,'Adicional - Pensionistas'!$B$52)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'Adicional - Pensionistas'!$F$42</c15:sqref>
                        </c15:formulaRef>
                      </c:ext>
                    </c:extLst>
                    <c:strCache>
                      <c:ptCount val="1"/>
                      <c:pt idx="0">
                        <c:v>Geral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'Adicional - Pensionistas'!$A$43:$A$54</c15:sqref>
                        </c15:fullRef>
                        <c15:formulaRef>
                          <c15:sqref>('Adicional - Pensionistas'!$A$43,'Adicional - Pensionistas'!$A$46,'Adicional - Pensionistas'!$A$49,'Adicional - Pensionistas'!$A$52)</c15:sqref>
                        </c15:formulaRef>
                      </c:ext>
                    </c:extLst>
                    <c:strCache>
                      <c:ptCount val="4"/>
                      <c:pt idx="0">
                        <c:v>Executivo</c:v>
                      </c:pt>
                      <c:pt idx="1">
                        <c:v>Legislativo</c:v>
                      </c:pt>
                      <c:pt idx="2">
                        <c:v>Judiciário</c:v>
                      </c:pt>
                      <c:pt idx="3">
                        <c:v>Ministério Público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'Adicional - Pensionistas'!$F$43:$F$54</c15:sqref>
                        </c15:fullRef>
                        <c15:formulaRef>
                          <c15:sqref>('Adicional - Pensionistas'!$F$43,'Adicional - Pensionistas'!$F$46,'Adicional - Pensionistas'!$F$49,'Adicional - Pensionistas'!$F$52)</c15:sqref>
                        </c15:formulaRef>
                      </c:ext>
                    </c:extLst>
                    <c:numCache>
                      <c:formatCode>#,##0.00</c:formatCode>
                      <c:ptCount val="4"/>
                      <c:pt idx="0" formatCode="#,##0">
                        <c:v>237368</c:v>
                      </c:pt>
                      <c:pt idx="1" formatCode="#,##0">
                        <c:v>3368</c:v>
                      </c:pt>
                      <c:pt idx="2" formatCode="#,##0">
                        <c:v>7234</c:v>
                      </c:pt>
                      <c:pt idx="3" formatCode="#,##0">
                        <c:v>871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7720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205728"/>
        <c:crosses val="autoZero"/>
        <c:auto val="1"/>
        <c:lblAlgn val="ctr"/>
        <c:lblOffset val="100"/>
        <c:noMultiLvlLbl val="0"/>
      </c:catAx>
      <c:valAx>
        <c:axId val="47720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20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90842993674935"/>
          <c:y val="0.88164713095480762"/>
          <c:w val="0.57112989091726452"/>
          <c:h val="7.07339082614673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800">
          <a:solidFill>
            <a:srgbClr val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 i="0" cap="all" baseline="0">
                <a:effectLst/>
                <a:latin typeface="+mn-lt"/>
              </a:rPr>
              <a:t>Valor médio da pensão por sexo e Poder (em R$ milhares)</a:t>
            </a:r>
            <a:endParaRPr lang="en-US" sz="1200">
              <a:effectLst/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1818179852549038E-2"/>
          <c:y val="0.13687214311984447"/>
          <c:w val="0.96434525189854314"/>
          <c:h val="0.642168432922109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'Adicional - Pensionistas'!$A$44</c:f>
              <c:strCache>
                <c:ptCount val="1"/>
                <c:pt idx="0">
                  <c:v>Executivo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'Adicional - Pensionistas'!$C$42:$F$42</c:f>
              <c:strCache>
                <c:ptCount val="4"/>
                <c:pt idx="0">
                  <c:v>Homens</c:v>
                </c:pt>
                <c:pt idx="1">
                  <c:v>Mulheres</c:v>
                </c:pt>
                <c:pt idx="2">
                  <c:v>Não informado</c:v>
                </c:pt>
                <c:pt idx="3">
                  <c:v>Geral</c:v>
                </c:pt>
              </c:strCache>
            </c:strRef>
          </c:cat>
          <c:val>
            <c:numRef>
              <c:f>'Adicional - Pensionistas'!$C$44:$F$44</c:f>
              <c:numCache>
                <c:formatCode>#,##0</c:formatCode>
                <c:ptCount val="4"/>
                <c:pt idx="0">
                  <c:v>6475.6879372197309</c:v>
                </c:pt>
                <c:pt idx="1">
                  <c:v>6369.1236996678044</c:v>
                </c:pt>
                <c:pt idx="2">
                  <c:v>0</c:v>
                </c:pt>
                <c:pt idx="3" formatCode="#,##0.00">
                  <c:v>6379.7357680479254</c:v>
                </c:pt>
              </c:numCache>
            </c:numRef>
          </c:val>
        </c:ser>
        <c:ser>
          <c:idx val="3"/>
          <c:order val="1"/>
          <c:tx>
            <c:strRef>
              <c:f>'Adicional - Pensionistas'!$A$46</c:f>
              <c:strCache>
                <c:ptCount val="1"/>
                <c:pt idx="0">
                  <c:v>Legislativo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'Adicional - Pensionistas'!$C$42:$F$42</c:f>
              <c:strCache>
                <c:ptCount val="4"/>
                <c:pt idx="0">
                  <c:v>Homens</c:v>
                </c:pt>
                <c:pt idx="1">
                  <c:v>Mulheres</c:v>
                </c:pt>
                <c:pt idx="2">
                  <c:v>Não informado</c:v>
                </c:pt>
                <c:pt idx="3">
                  <c:v>Geral</c:v>
                </c:pt>
              </c:strCache>
            </c:strRef>
          </c:cat>
          <c:val>
            <c:numRef>
              <c:f>'Adicional - Pensionistas'!$C$47:$F$47</c:f>
              <c:numCache>
                <c:formatCode>#,##0</c:formatCode>
                <c:ptCount val="4"/>
                <c:pt idx="0">
                  <c:v>14299.402207031249</c:v>
                </c:pt>
                <c:pt idx="1">
                  <c:v>15831.934499299719</c:v>
                </c:pt>
                <c:pt idx="2">
                  <c:v>0</c:v>
                </c:pt>
                <c:pt idx="3" formatCode="#,##0.00">
                  <c:v>15598.960469121141</c:v>
                </c:pt>
              </c:numCache>
            </c:numRef>
          </c:val>
        </c:ser>
        <c:ser>
          <c:idx val="7"/>
          <c:order val="2"/>
          <c:tx>
            <c:strRef>
              <c:f>'Adicional - Pensionistas'!$A$50</c:f>
              <c:strCache>
                <c:ptCount val="1"/>
                <c:pt idx="0">
                  <c:v>Judiciário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'Adicional - Pensionistas'!$C$42:$F$42</c:f>
              <c:strCache>
                <c:ptCount val="4"/>
                <c:pt idx="0">
                  <c:v>Homens</c:v>
                </c:pt>
                <c:pt idx="1">
                  <c:v>Mulheres</c:v>
                </c:pt>
                <c:pt idx="2">
                  <c:v>Não informado</c:v>
                </c:pt>
                <c:pt idx="3">
                  <c:v>Geral</c:v>
                </c:pt>
              </c:strCache>
            </c:strRef>
          </c:cat>
          <c:val>
            <c:numRef>
              <c:f>'Adicional - Pensionistas'!$C$50:$F$50</c:f>
              <c:numCache>
                <c:formatCode>#,##0</c:formatCode>
                <c:ptCount val="4"/>
                <c:pt idx="0">
                  <c:v>12761.008943999999</c:v>
                </c:pt>
                <c:pt idx="1">
                  <c:v>14528.053845716453</c:v>
                </c:pt>
                <c:pt idx="2">
                  <c:v>15128.19913841808</c:v>
                </c:pt>
                <c:pt idx="3" formatCode="#,##0.00">
                  <c:v>14281.454003317667</c:v>
                </c:pt>
              </c:numCache>
            </c:numRef>
          </c:val>
        </c:ser>
        <c:ser>
          <c:idx val="10"/>
          <c:order val="3"/>
          <c:tx>
            <c:strRef>
              <c:f>'Adicional - Pensionistas'!$A$53</c:f>
              <c:strCache>
                <c:ptCount val="1"/>
                <c:pt idx="0">
                  <c:v>Ministério Público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'Adicional - Pensionistas'!$C$42:$F$42</c:f>
              <c:strCache>
                <c:ptCount val="4"/>
                <c:pt idx="0">
                  <c:v>Homens</c:v>
                </c:pt>
                <c:pt idx="1">
                  <c:v>Mulheres</c:v>
                </c:pt>
                <c:pt idx="2">
                  <c:v>Não informado</c:v>
                </c:pt>
                <c:pt idx="3">
                  <c:v>Geral</c:v>
                </c:pt>
              </c:strCache>
            </c:strRef>
          </c:cat>
          <c:val>
            <c:numRef>
              <c:f>'Adicional - Pensionistas'!$C$53:$F$53</c:f>
              <c:numCache>
                <c:formatCode>#,##0</c:formatCode>
                <c:ptCount val="4"/>
                <c:pt idx="0">
                  <c:v>10845.679437499999</c:v>
                </c:pt>
                <c:pt idx="1">
                  <c:v>15447.583431786217</c:v>
                </c:pt>
                <c:pt idx="2">
                  <c:v>0</c:v>
                </c:pt>
                <c:pt idx="3" formatCode="#,##0.00">
                  <c:v>14602.227933409875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7210208"/>
        <c:axId val="477210768"/>
        <c:extLst/>
      </c:barChart>
      <c:catAx>
        <c:axId val="47721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7210768"/>
        <c:crosses val="autoZero"/>
        <c:auto val="1"/>
        <c:lblAlgn val="ctr"/>
        <c:lblOffset val="100"/>
        <c:noMultiLvlLbl val="0"/>
      </c:catAx>
      <c:valAx>
        <c:axId val="47721076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77210208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026955774800362E-2"/>
          <c:y val="0.87788610571113335"/>
          <c:w val="0.93676989517776121"/>
          <c:h val="6.37284584668733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800">
          <a:solidFill>
            <a:srgbClr val="000000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000" b="1" i="0" cap="all" baseline="0">
                <a:solidFill>
                  <a:sysClr val="windowText" lastClr="000000"/>
                </a:solidFill>
                <a:latin typeface="Calibri" panose="020F0502020204030204" pitchFamily="34" charset="0"/>
              </a:rPr>
              <a:t>Executivo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'Gráficos 5 e 6, Tabelas 14 a 19'!$H$47</c:f>
              <c:strCache>
                <c:ptCount val="1"/>
                <c:pt idx="0">
                  <c:v>Executivo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5 e 6, Tabelas 14 a 19'!$G$48:$G$62</c:f>
              <c:strCache>
                <c:ptCount val="15"/>
                <c:pt idx="0">
                  <c:v>2500</c:v>
                </c:pt>
                <c:pt idx="1">
                  <c:v>5000</c:v>
                </c:pt>
                <c:pt idx="2">
                  <c:v>7500</c:v>
                </c:pt>
                <c:pt idx="3">
                  <c:v>10000</c:v>
                </c:pt>
                <c:pt idx="4">
                  <c:v>12500</c:v>
                </c:pt>
                <c:pt idx="5">
                  <c:v>15000</c:v>
                </c:pt>
                <c:pt idx="6">
                  <c:v>17500</c:v>
                </c:pt>
                <c:pt idx="7">
                  <c:v>20000</c:v>
                </c:pt>
                <c:pt idx="8">
                  <c:v>22500</c:v>
                </c:pt>
                <c:pt idx="9">
                  <c:v>25000</c:v>
                </c:pt>
                <c:pt idx="10">
                  <c:v>27500</c:v>
                </c:pt>
                <c:pt idx="11">
                  <c:v>30000</c:v>
                </c:pt>
                <c:pt idx="12">
                  <c:v>32500</c:v>
                </c:pt>
                <c:pt idx="13">
                  <c:v>35000</c:v>
                </c:pt>
                <c:pt idx="14">
                  <c:v>&gt;35000</c:v>
                </c:pt>
              </c:strCache>
            </c:strRef>
          </c:cat>
          <c:val>
            <c:numRef>
              <c:f>'Gráficos 5 e 6, Tabelas 14 a 19'!$H$48:$H$62</c:f>
              <c:numCache>
                <c:formatCode>0.00%</c:formatCode>
                <c:ptCount val="15"/>
                <c:pt idx="0">
                  <c:v>2.0315927845702703E-2</c:v>
                </c:pt>
                <c:pt idx="1">
                  <c:v>0.42632233784847245</c:v>
                </c:pt>
                <c:pt idx="2">
                  <c:v>0.33670100282690796</c:v>
                </c:pt>
                <c:pt idx="3">
                  <c:v>0.17200174098840659</c:v>
                </c:pt>
                <c:pt idx="4">
                  <c:v>2.2276738020812724E-2</c:v>
                </c:pt>
                <c:pt idx="5">
                  <c:v>1.0155765705166251E-2</c:v>
                </c:pt>
                <c:pt idx="6">
                  <c:v>5.7549338995942093E-3</c:v>
                </c:pt>
                <c:pt idx="7">
                  <c:v>4.449192594644262E-3</c:v>
                </c:pt>
                <c:pt idx="8">
                  <c:v>6.9024035312168896E-4</c:v>
                </c:pt>
                <c:pt idx="9">
                  <c:v>2.4180394536110121E-4</c:v>
                </c:pt>
                <c:pt idx="10">
                  <c:v>1.0375587473676344E-3</c:v>
                </c:pt>
                <c:pt idx="11">
                  <c:v>1.3189306110605521E-5</c:v>
                </c:pt>
                <c:pt idx="12">
                  <c:v>8.7928707404036809E-6</c:v>
                </c:pt>
                <c:pt idx="13">
                  <c:v>4.3964353702018405E-6</c:v>
                </c:pt>
                <c:pt idx="14">
                  <c:v>2.6378612221211041E-5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3644752"/>
        <c:axId val="4736453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'Gráficos 5 e 6, Tabelas 14 a 19'!$I$47</c15:sqref>
                        </c15:formulaRef>
                      </c:ext>
                    </c:extLst>
                    <c:strCache>
                      <c:ptCount val="1"/>
                      <c:pt idx="0">
                        <c:v>Judiciário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dLbls>
                  <c:numFmt formatCode="0.0%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'Gráficos 5 e 6, Tabelas 14 a 19'!$G$48:$G$62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'Gráficos 5 e 6, Tabelas 14 a 19'!$I$48:$I$62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6.6878667672032261E-3</c:v>
                      </c:pt>
                      <c:pt idx="1">
                        <c:v>3.0160967773661608E-3</c:v>
                      </c:pt>
                      <c:pt idx="2">
                        <c:v>9.4531685407992658E-2</c:v>
                      </c:pt>
                      <c:pt idx="3">
                        <c:v>0.21596236435760416</c:v>
                      </c:pt>
                      <c:pt idx="4">
                        <c:v>0.41427072746942922</c:v>
                      </c:pt>
                      <c:pt idx="5">
                        <c:v>0.20101301511326755</c:v>
                      </c:pt>
                      <c:pt idx="6">
                        <c:v>4.1815559125331934E-2</c:v>
                      </c:pt>
                      <c:pt idx="7">
                        <c:v>1.3408517195029997E-2</c:v>
                      </c:pt>
                      <c:pt idx="8">
                        <c:v>4.5241451660492414E-3</c:v>
                      </c:pt>
                      <c:pt idx="9">
                        <c:v>3.3603252139133856E-3</c:v>
                      </c:pt>
                      <c:pt idx="10">
                        <c:v>7.8680785496508543E-4</c:v>
                      </c:pt>
                      <c:pt idx="11">
                        <c:v>1.1474281218240829E-4</c:v>
                      </c:pt>
                      <c:pt idx="12">
                        <c:v>6.5567321247090457E-5</c:v>
                      </c:pt>
                      <c:pt idx="13">
                        <c:v>4.2618758810608793E-4</c:v>
                      </c:pt>
                      <c:pt idx="14">
                        <c:v>1.6391830311772614E-5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19'!$J$47</c15:sqref>
                        </c15:formulaRef>
                      </c:ext>
                    </c:extLst>
                    <c:strCache>
                      <c:ptCount val="1"/>
                      <c:pt idx="0">
                        <c:v>Legislativo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dLbls>
                  <c:numFmt formatCode="0.0%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19'!$G$48:$G$62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19'!$J$48:$J$62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6.4084170253467243E-2</c:v>
                      </c:pt>
                      <c:pt idx="1">
                        <c:v>0.13175514108082256</c:v>
                      </c:pt>
                      <c:pt idx="2">
                        <c:v>0.13103778096604496</c:v>
                      </c:pt>
                      <c:pt idx="3">
                        <c:v>4.7704447632711623E-2</c:v>
                      </c:pt>
                      <c:pt idx="4">
                        <c:v>4.0411286465805836E-2</c:v>
                      </c:pt>
                      <c:pt idx="5">
                        <c:v>1.4466762314681971E-2</c:v>
                      </c:pt>
                      <c:pt idx="6">
                        <c:v>0.11011477761836441</c:v>
                      </c:pt>
                      <c:pt idx="7">
                        <c:v>1.4586322333811573E-2</c:v>
                      </c:pt>
                      <c:pt idx="8">
                        <c:v>8.5007173601147776E-2</c:v>
                      </c:pt>
                      <c:pt idx="9">
                        <c:v>3.1444285031085602E-2</c:v>
                      </c:pt>
                      <c:pt idx="10">
                        <c:v>5.6551889048302245E-2</c:v>
                      </c:pt>
                      <c:pt idx="11">
                        <c:v>7.8431372549019607E-2</c:v>
                      </c:pt>
                      <c:pt idx="12">
                        <c:v>0.10449545671927307</c:v>
                      </c:pt>
                      <c:pt idx="13">
                        <c:v>8.9909134385461498E-2</c:v>
                      </c:pt>
                      <c:pt idx="14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19'!$K$47</c15:sqref>
                        </c15:formulaRef>
                      </c:ext>
                    </c:extLst>
                    <c:strCache>
                      <c:ptCount val="1"/>
                      <c:pt idx="0">
                        <c:v>Ministério Público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dLbls>
                  <c:numFmt formatCode="0.0%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19'!$G$48:$G$62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19'!$K$48:$K$62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1.366867140513942E-3</c:v>
                      </c:pt>
                      <c:pt idx="1">
                        <c:v>7.2899580827410246E-4</c:v>
                      </c:pt>
                      <c:pt idx="2">
                        <c:v>0.16712228904683799</c:v>
                      </c:pt>
                      <c:pt idx="3">
                        <c:v>0.24466921815199563</c:v>
                      </c:pt>
                      <c:pt idx="4">
                        <c:v>0.36458902861308545</c:v>
                      </c:pt>
                      <c:pt idx="5">
                        <c:v>0.15044650993256789</c:v>
                      </c:pt>
                      <c:pt idx="6">
                        <c:v>3.7269910698013484E-2</c:v>
                      </c:pt>
                      <c:pt idx="7">
                        <c:v>1.5400036449790414E-2</c:v>
                      </c:pt>
                      <c:pt idx="8">
                        <c:v>6.5609622744669215E-3</c:v>
                      </c:pt>
                      <c:pt idx="9">
                        <c:v>1.7313650446509933E-3</c:v>
                      </c:pt>
                      <c:pt idx="10">
                        <c:v>1.0023692363768909E-3</c:v>
                      </c:pt>
                      <c:pt idx="11">
                        <c:v>3.5538545653362491E-3</c:v>
                      </c:pt>
                      <c:pt idx="12">
                        <c:v>2.5514853289593585E-3</c:v>
                      </c:pt>
                      <c:pt idx="13">
                        <c:v>9.1124476034262802E-4</c:v>
                      </c:pt>
                      <c:pt idx="14">
                        <c:v>2.0958629487880446E-3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7364475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800" b="0" i="0" u="none" strike="noStrike" kern="1200" cap="sm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3645312"/>
        <c:crosses val="autoZero"/>
        <c:auto val="1"/>
        <c:lblAlgn val="ctr"/>
        <c:lblOffset val="100"/>
        <c:noMultiLvlLbl val="0"/>
      </c:catAx>
      <c:valAx>
        <c:axId val="47364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3644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000" b="1" i="0" cap="all" baseline="0">
                <a:solidFill>
                  <a:sysClr val="windowText" lastClr="000000"/>
                </a:solidFill>
                <a:latin typeface="Calibri" panose="020F0502020204030204" pitchFamily="34" charset="0"/>
              </a:rPr>
              <a:t>Judiciário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'Gráficos 5 e 6, Tabelas 14 a 19'!$I$47</c:f>
              <c:strCache>
                <c:ptCount val="1"/>
                <c:pt idx="0">
                  <c:v>Judiciário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5 e 6, Tabelas 14 a 19'!$G$48:$G$62</c:f>
              <c:strCache>
                <c:ptCount val="15"/>
                <c:pt idx="0">
                  <c:v>2500</c:v>
                </c:pt>
                <c:pt idx="1">
                  <c:v>5000</c:v>
                </c:pt>
                <c:pt idx="2">
                  <c:v>7500</c:v>
                </c:pt>
                <c:pt idx="3">
                  <c:v>10000</c:v>
                </c:pt>
                <c:pt idx="4">
                  <c:v>12500</c:v>
                </c:pt>
                <c:pt idx="5">
                  <c:v>15000</c:v>
                </c:pt>
                <c:pt idx="6">
                  <c:v>17500</c:v>
                </c:pt>
                <c:pt idx="7">
                  <c:v>20000</c:v>
                </c:pt>
                <c:pt idx="8">
                  <c:v>22500</c:v>
                </c:pt>
                <c:pt idx="9">
                  <c:v>25000</c:v>
                </c:pt>
                <c:pt idx="10">
                  <c:v>27500</c:v>
                </c:pt>
                <c:pt idx="11">
                  <c:v>30000</c:v>
                </c:pt>
                <c:pt idx="12">
                  <c:v>32500</c:v>
                </c:pt>
                <c:pt idx="13">
                  <c:v>35000</c:v>
                </c:pt>
                <c:pt idx="14">
                  <c:v>&gt;35000</c:v>
                </c:pt>
              </c:strCache>
            </c:strRef>
          </c:cat>
          <c:val>
            <c:numRef>
              <c:f>'Gráficos 5 e 6, Tabelas 14 a 19'!$I$48:$I$62</c:f>
              <c:numCache>
                <c:formatCode>0.00%</c:formatCode>
                <c:ptCount val="15"/>
                <c:pt idx="0">
                  <c:v>6.6878667672032261E-3</c:v>
                </c:pt>
                <c:pt idx="1">
                  <c:v>3.0160967773661608E-3</c:v>
                </c:pt>
                <c:pt idx="2">
                  <c:v>9.4531685407992658E-2</c:v>
                </c:pt>
                <c:pt idx="3">
                  <c:v>0.21596236435760416</c:v>
                </c:pt>
                <c:pt idx="4">
                  <c:v>0.41427072746942922</c:v>
                </c:pt>
                <c:pt idx="5">
                  <c:v>0.20101301511326755</c:v>
                </c:pt>
                <c:pt idx="6">
                  <c:v>4.1815559125331934E-2</c:v>
                </c:pt>
                <c:pt idx="7">
                  <c:v>1.3408517195029997E-2</c:v>
                </c:pt>
                <c:pt idx="8">
                  <c:v>4.5241451660492414E-3</c:v>
                </c:pt>
                <c:pt idx="9">
                  <c:v>3.3603252139133856E-3</c:v>
                </c:pt>
                <c:pt idx="10">
                  <c:v>7.8680785496508543E-4</c:v>
                </c:pt>
                <c:pt idx="11">
                  <c:v>1.1474281218240829E-4</c:v>
                </c:pt>
                <c:pt idx="12">
                  <c:v>6.5567321247090457E-5</c:v>
                </c:pt>
                <c:pt idx="13">
                  <c:v>4.2618758810608793E-4</c:v>
                </c:pt>
                <c:pt idx="14">
                  <c:v>1.6391830311772614E-5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3649792"/>
        <c:axId val="4736503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'Gráficos 5 e 6, Tabelas 14 a 19'!$H$47</c15:sqref>
                        </c15:formulaRef>
                      </c:ext>
                    </c:extLst>
                    <c:strCache>
                      <c:ptCount val="1"/>
                      <c:pt idx="0">
                        <c:v>Executivo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dLbls>
                  <c:numFmt formatCode="0.0%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bg2">
                              <a:lumMod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'Gráficos 5 e 6, Tabelas 14 a 19'!$G$48:$G$62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'Gráficos 5 e 6, Tabelas 14 a 19'!$H$48:$H$62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2.0315927845702703E-2</c:v>
                      </c:pt>
                      <c:pt idx="1">
                        <c:v>0.42632233784847245</c:v>
                      </c:pt>
                      <c:pt idx="2">
                        <c:v>0.33670100282690796</c:v>
                      </c:pt>
                      <c:pt idx="3">
                        <c:v>0.17200174098840659</c:v>
                      </c:pt>
                      <c:pt idx="4">
                        <c:v>2.2276738020812724E-2</c:v>
                      </c:pt>
                      <c:pt idx="5">
                        <c:v>1.0155765705166251E-2</c:v>
                      </c:pt>
                      <c:pt idx="6">
                        <c:v>5.7549338995942093E-3</c:v>
                      </c:pt>
                      <c:pt idx="7">
                        <c:v>4.449192594644262E-3</c:v>
                      </c:pt>
                      <c:pt idx="8">
                        <c:v>6.9024035312168896E-4</c:v>
                      </c:pt>
                      <c:pt idx="9">
                        <c:v>2.4180394536110121E-4</c:v>
                      </c:pt>
                      <c:pt idx="10">
                        <c:v>1.0375587473676344E-3</c:v>
                      </c:pt>
                      <c:pt idx="11">
                        <c:v>1.3189306110605521E-5</c:v>
                      </c:pt>
                      <c:pt idx="12">
                        <c:v>8.7928707404036809E-6</c:v>
                      </c:pt>
                      <c:pt idx="13">
                        <c:v>4.3964353702018405E-6</c:v>
                      </c:pt>
                      <c:pt idx="14">
                        <c:v>2.6378612221211041E-5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19'!$J$47</c15:sqref>
                        </c15:formulaRef>
                      </c:ext>
                    </c:extLst>
                    <c:strCache>
                      <c:ptCount val="1"/>
                      <c:pt idx="0">
                        <c:v>Legislativo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dLbls>
                  <c:numFmt formatCode="0.0%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19'!$G$48:$G$62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19'!$J$48:$J$62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6.4084170253467243E-2</c:v>
                      </c:pt>
                      <c:pt idx="1">
                        <c:v>0.13175514108082256</c:v>
                      </c:pt>
                      <c:pt idx="2">
                        <c:v>0.13103778096604496</c:v>
                      </c:pt>
                      <c:pt idx="3">
                        <c:v>4.7704447632711623E-2</c:v>
                      </c:pt>
                      <c:pt idx="4">
                        <c:v>4.0411286465805836E-2</c:v>
                      </c:pt>
                      <c:pt idx="5">
                        <c:v>1.4466762314681971E-2</c:v>
                      </c:pt>
                      <c:pt idx="6">
                        <c:v>0.11011477761836441</c:v>
                      </c:pt>
                      <c:pt idx="7">
                        <c:v>1.4586322333811573E-2</c:v>
                      </c:pt>
                      <c:pt idx="8">
                        <c:v>8.5007173601147776E-2</c:v>
                      </c:pt>
                      <c:pt idx="9">
                        <c:v>3.1444285031085602E-2</c:v>
                      </c:pt>
                      <c:pt idx="10">
                        <c:v>5.6551889048302245E-2</c:v>
                      </c:pt>
                      <c:pt idx="11">
                        <c:v>7.8431372549019607E-2</c:v>
                      </c:pt>
                      <c:pt idx="12">
                        <c:v>0.10449545671927307</c:v>
                      </c:pt>
                      <c:pt idx="13">
                        <c:v>8.9909134385461498E-2</c:v>
                      </c:pt>
                      <c:pt idx="14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19'!$K$47</c15:sqref>
                        </c15:formulaRef>
                      </c:ext>
                    </c:extLst>
                    <c:strCache>
                      <c:ptCount val="1"/>
                      <c:pt idx="0">
                        <c:v>Ministério Público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dLbls>
                  <c:numFmt formatCode="0.0%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19'!$G$48:$G$62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19'!$K$48:$K$62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1.366867140513942E-3</c:v>
                      </c:pt>
                      <c:pt idx="1">
                        <c:v>7.2899580827410246E-4</c:v>
                      </c:pt>
                      <c:pt idx="2">
                        <c:v>0.16712228904683799</c:v>
                      </c:pt>
                      <c:pt idx="3">
                        <c:v>0.24466921815199563</c:v>
                      </c:pt>
                      <c:pt idx="4">
                        <c:v>0.36458902861308545</c:v>
                      </c:pt>
                      <c:pt idx="5">
                        <c:v>0.15044650993256789</c:v>
                      </c:pt>
                      <c:pt idx="6">
                        <c:v>3.7269910698013484E-2</c:v>
                      </c:pt>
                      <c:pt idx="7">
                        <c:v>1.5400036449790414E-2</c:v>
                      </c:pt>
                      <c:pt idx="8">
                        <c:v>6.5609622744669215E-3</c:v>
                      </c:pt>
                      <c:pt idx="9">
                        <c:v>1.7313650446509933E-3</c:v>
                      </c:pt>
                      <c:pt idx="10">
                        <c:v>1.0023692363768909E-3</c:v>
                      </c:pt>
                      <c:pt idx="11">
                        <c:v>3.5538545653362491E-3</c:v>
                      </c:pt>
                      <c:pt idx="12">
                        <c:v>2.5514853289593585E-3</c:v>
                      </c:pt>
                      <c:pt idx="13">
                        <c:v>9.1124476034262802E-4</c:v>
                      </c:pt>
                      <c:pt idx="14">
                        <c:v>2.0958629487880446E-3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73649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cap="sm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3650352"/>
        <c:crosses val="autoZero"/>
        <c:auto val="1"/>
        <c:lblAlgn val="ctr"/>
        <c:lblOffset val="100"/>
        <c:noMultiLvlLbl val="0"/>
      </c:catAx>
      <c:valAx>
        <c:axId val="47365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364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000" b="1" i="0" cap="all" baseline="0">
                <a:solidFill>
                  <a:sysClr val="windowText" lastClr="000000"/>
                </a:solidFill>
                <a:latin typeface="Calibri" panose="020F0502020204030204" pitchFamily="34" charset="0"/>
              </a:rPr>
              <a:t>Legislativo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'Gráficos 5 e 6, Tabelas 14 a 19'!$J$47</c:f>
              <c:strCache>
                <c:ptCount val="1"/>
                <c:pt idx="0">
                  <c:v>Legislativo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5 e 6, Tabelas 14 a 19'!$G$48:$G$62</c:f>
              <c:strCache>
                <c:ptCount val="15"/>
                <c:pt idx="0">
                  <c:v>2500</c:v>
                </c:pt>
                <c:pt idx="1">
                  <c:v>5000</c:v>
                </c:pt>
                <c:pt idx="2">
                  <c:v>7500</c:v>
                </c:pt>
                <c:pt idx="3">
                  <c:v>10000</c:v>
                </c:pt>
                <c:pt idx="4">
                  <c:v>12500</c:v>
                </c:pt>
                <c:pt idx="5">
                  <c:v>15000</c:v>
                </c:pt>
                <c:pt idx="6">
                  <c:v>17500</c:v>
                </c:pt>
                <c:pt idx="7">
                  <c:v>20000</c:v>
                </c:pt>
                <c:pt idx="8">
                  <c:v>22500</c:v>
                </c:pt>
                <c:pt idx="9">
                  <c:v>25000</c:v>
                </c:pt>
                <c:pt idx="10">
                  <c:v>27500</c:v>
                </c:pt>
                <c:pt idx="11">
                  <c:v>30000</c:v>
                </c:pt>
                <c:pt idx="12">
                  <c:v>32500</c:v>
                </c:pt>
                <c:pt idx="13">
                  <c:v>35000</c:v>
                </c:pt>
                <c:pt idx="14">
                  <c:v>&gt;35000</c:v>
                </c:pt>
              </c:strCache>
            </c:strRef>
          </c:cat>
          <c:val>
            <c:numRef>
              <c:f>'Gráficos 5 e 6, Tabelas 14 a 19'!$J$48:$J$62</c:f>
              <c:numCache>
                <c:formatCode>0.00%</c:formatCode>
                <c:ptCount val="15"/>
                <c:pt idx="0">
                  <c:v>6.4084170253467243E-2</c:v>
                </c:pt>
                <c:pt idx="1">
                  <c:v>0.13175514108082256</c:v>
                </c:pt>
                <c:pt idx="2">
                  <c:v>0.13103778096604496</c:v>
                </c:pt>
                <c:pt idx="3">
                  <c:v>4.7704447632711623E-2</c:v>
                </c:pt>
                <c:pt idx="4">
                  <c:v>4.0411286465805836E-2</c:v>
                </c:pt>
                <c:pt idx="5">
                  <c:v>1.4466762314681971E-2</c:v>
                </c:pt>
                <c:pt idx="6">
                  <c:v>0.11011477761836441</c:v>
                </c:pt>
                <c:pt idx="7">
                  <c:v>1.4586322333811573E-2</c:v>
                </c:pt>
                <c:pt idx="8">
                  <c:v>8.5007173601147776E-2</c:v>
                </c:pt>
                <c:pt idx="9">
                  <c:v>3.1444285031085602E-2</c:v>
                </c:pt>
                <c:pt idx="10">
                  <c:v>5.6551889048302245E-2</c:v>
                </c:pt>
                <c:pt idx="11">
                  <c:v>7.8431372549019607E-2</c:v>
                </c:pt>
                <c:pt idx="12">
                  <c:v>0.10449545671927307</c:v>
                </c:pt>
                <c:pt idx="13">
                  <c:v>8.9909134385461498E-2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3654832"/>
        <c:axId val="4736553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'Gráficos 5 e 6, Tabelas 14 a 19'!$H$47</c15:sqref>
                        </c15:formulaRef>
                      </c:ext>
                    </c:extLst>
                    <c:strCache>
                      <c:ptCount val="1"/>
                      <c:pt idx="0">
                        <c:v>Executivo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dLbls>
                  <c:numFmt formatCode="0.0%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bg2">
                              <a:lumMod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'Gráficos 5 e 6, Tabelas 14 a 19'!$G$48:$G$62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'Gráficos 5 e 6, Tabelas 14 a 19'!$H$48:$H$62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2.0315927845702703E-2</c:v>
                      </c:pt>
                      <c:pt idx="1">
                        <c:v>0.42632233784847245</c:v>
                      </c:pt>
                      <c:pt idx="2">
                        <c:v>0.33670100282690796</c:v>
                      </c:pt>
                      <c:pt idx="3">
                        <c:v>0.17200174098840659</c:v>
                      </c:pt>
                      <c:pt idx="4">
                        <c:v>2.2276738020812724E-2</c:v>
                      </c:pt>
                      <c:pt idx="5">
                        <c:v>1.0155765705166251E-2</c:v>
                      </c:pt>
                      <c:pt idx="6">
                        <c:v>5.7549338995942093E-3</c:v>
                      </c:pt>
                      <c:pt idx="7">
                        <c:v>4.449192594644262E-3</c:v>
                      </c:pt>
                      <c:pt idx="8">
                        <c:v>6.9024035312168896E-4</c:v>
                      </c:pt>
                      <c:pt idx="9">
                        <c:v>2.4180394536110121E-4</c:v>
                      </c:pt>
                      <c:pt idx="10">
                        <c:v>1.0375587473676344E-3</c:v>
                      </c:pt>
                      <c:pt idx="11">
                        <c:v>1.3189306110605521E-5</c:v>
                      </c:pt>
                      <c:pt idx="12">
                        <c:v>8.7928707404036809E-6</c:v>
                      </c:pt>
                      <c:pt idx="13">
                        <c:v>4.3964353702018405E-6</c:v>
                      </c:pt>
                      <c:pt idx="14">
                        <c:v>2.6378612221211041E-5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19'!$I$47</c15:sqref>
                        </c15:formulaRef>
                      </c:ext>
                    </c:extLst>
                    <c:strCache>
                      <c:ptCount val="1"/>
                      <c:pt idx="0">
                        <c:v>Judiciário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dLbls>
                  <c:numFmt formatCode="0.0%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19'!$G$48:$G$62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19'!$I$48:$I$62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6.6878667672032261E-3</c:v>
                      </c:pt>
                      <c:pt idx="1">
                        <c:v>3.0160967773661608E-3</c:v>
                      </c:pt>
                      <c:pt idx="2">
                        <c:v>9.4531685407992658E-2</c:v>
                      </c:pt>
                      <c:pt idx="3">
                        <c:v>0.21596236435760416</c:v>
                      </c:pt>
                      <c:pt idx="4">
                        <c:v>0.41427072746942922</c:v>
                      </c:pt>
                      <c:pt idx="5">
                        <c:v>0.20101301511326755</c:v>
                      </c:pt>
                      <c:pt idx="6">
                        <c:v>4.1815559125331934E-2</c:v>
                      </c:pt>
                      <c:pt idx="7">
                        <c:v>1.3408517195029997E-2</c:v>
                      </c:pt>
                      <c:pt idx="8">
                        <c:v>4.5241451660492414E-3</c:v>
                      </c:pt>
                      <c:pt idx="9">
                        <c:v>3.3603252139133856E-3</c:v>
                      </c:pt>
                      <c:pt idx="10">
                        <c:v>7.8680785496508543E-4</c:v>
                      </c:pt>
                      <c:pt idx="11">
                        <c:v>1.1474281218240829E-4</c:v>
                      </c:pt>
                      <c:pt idx="12">
                        <c:v>6.5567321247090457E-5</c:v>
                      </c:pt>
                      <c:pt idx="13">
                        <c:v>4.2618758810608793E-4</c:v>
                      </c:pt>
                      <c:pt idx="14">
                        <c:v>1.6391830311772614E-5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19'!$K$47</c15:sqref>
                        </c15:formulaRef>
                      </c:ext>
                    </c:extLst>
                    <c:strCache>
                      <c:ptCount val="1"/>
                      <c:pt idx="0">
                        <c:v>Ministério Público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dLbls>
                  <c:numFmt formatCode="0.0%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19'!$G$48:$G$62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19'!$K$48:$K$62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1.366867140513942E-3</c:v>
                      </c:pt>
                      <c:pt idx="1">
                        <c:v>7.2899580827410246E-4</c:v>
                      </c:pt>
                      <c:pt idx="2">
                        <c:v>0.16712228904683799</c:v>
                      </c:pt>
                      <c:pt idx="3">
                        <c:v>0.24466921815199563</c:v>
                      </c:pt>
                      <c:pt idx="4">
                        <c:v>0.36458902861308545</c:v>
                      </c:pt>
                      <c:pt idx="5">
                        <c:v>0.15044650993256789</c:v>
                      </c:pt>
                      <c:pt idx="6">
                        <c:v>3.7269910698013484E-2</c:v>
                      </c:pt>
                      <c:pt idx="7">
                        <c:v>1.5400036449790414E-2</c:v>
                      </c:pt>
                      <c:pt idx="8">
                        <c:v>6.5609622744669215E-3</c:v>
                      </c:pt>
                      <c:pt idx="9">
                        <c:v>1.7313650446509933E-3</c:v>
                      </c:pt>
                      <c:pt idx="10">
                        <c:v>1.0023692363768909E-3</c:v>
                      </c:pt>
                      <c:pt idx="11">
                        <c:v>3.5538545653362491E-3</c:v>
                      </c:pt>
                      <c:pt idx="12">
                        <c:v>2.5514853289593585E-3</c:v>
                      </c:pt>
                      <c:pt idx="13">
                        <c:v>9.1124476034262802E-4</c:v>
                      </c:pt>
                      <c:pt idx="14">
                        <c:v>2.0958629487880446E-3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73654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cap="sm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3655392"/>
        <c:crosses val="autoZero"/>
        <c:auto val="1"/>
        <c:lblAlgn val="ctr"/>
        <c:lblOffset val="100"/>
        <c:noMultiLvlLbl val="0"/>
      </c:catAx>
      <c:valAx>
        <c:axId val="47365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365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000" b="1" i="0" cap="all" baseline="0">
                <a:solidFill>
                  <a:sysClr val="windowText" lastClr="000000"/>
                </a:solidFill>
                <a:latin typeface="Calibri" panose="020F0502020204030204" pitchFamily="34" charset="0"/>
              </a:rPr>
              <a:t>Ministério Público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3"/>
          <c:order val="3"/>
          <c:tx>
            <c:strRef>
              <c:f>'Gráficos 5 e 6, Tabelas 14 a 19'!$K$47</c:f>
              <c:strCache>
                <c:ptCount val="1"/>
                <c:pt idx="0">
                  <c:v>Ministério Público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5 e 6, Tabelas 14 a 19'!$G$48:$G$62</c:f>
              <c:strCache>
                <c:ptCount val="15"/>
                <c:pt idx="0">
                  <c:v>2500</c:v>
                </c:pt>
                <c:pt idx="1">
                  <c:v>5000</c:v>
                </c:pt>
                <c:pt idx="2">
                  <c:v>7500</c:v>
                </c:pt>
                <c:pt idx="3">
                  <c:v>10000</c:v>
                </c:pt>
                <c:pt idx="4">
                  <c:v>12500</c:v>
                </c:pt>
                <c:pt idx="5">
                  <c:v>15000</c:v>
                </c:pt>
                <c:pt idx="6">
                  <c:v>17500</c:v>
                </c:pt>
                <c:pt idx="7">
                  <c:v>20000</c:v>
                </c:pt>
                <c:pt idx="8">
                  <c:v>22500</c:v>
                </c:pt>
                <c:pt idx="9">
                  <c:v>25000</c:v>
                </c:pt>
                <c:pt idx="10">
                  <c:v>27500</c:v>
                </c:pt>
                <c:pt idx="11">
                  <c:v>30000</c:v>
                </c:pt>
                <c:pt idx="12">
                  <c:v>32500</c:v>
                </c:pt>
                <c:pt idx="13">
                  <c:v>35000</c:v>
                </c:pt>
                <c:pt idx="14">
                  <c:v>&gt;35000</c:v>
                </c:pt>
              </c:strCache>
            </c:strRef>
          </c:cat>
          <c:val>
            <c:numRef>
              <c:f>'Gráficos 5 e 6, Tabelas 14 a 19'!$K$48:$K$62</c:f>
              <c:numCache>
                <c:formatCode>0.00%</c:formatCode>
                <c:ptCount val="15"/>
                <c:pt idx="0">
                  <c:v>1.366867140513942E-3</c:v>
                </c:pt>
                <c:pt idx="1">
                  <c:v>7.2899580827410246E-4</c:v>
                </c:pt>
                <c:pt idx="2">
                  <c:v>0.16712228904683799</c:v>
                </c:pt>
                <c:pt idx="3">
                  <c:v>0.24466921815199563</c:v>
                </c:pt>
                <c:pt idx="4">
                  <c:v>0.36458902861308545</c:v>
                </c:pt>
                <c:pt idx="5">
                  <c:v>0.15044650993256789</c:v>
                </c:pt>
                <c:pt idx="6">
                  <c:v>3.7269910698013484E-2</c:v>
                </c:pt>
                <c:pt idx="7">
                  <c:v>1.5400036449790414E-2</c:v>
                </c:pt>
                <c:pt idx="8">
                  <c:v>6.5609622744669215E-3</c:v>
                </c:pt>
                <c:pt idx="9">
                  <c:v>1.7313650446509933E-3</c:v>
                </c:pt>
                <c:pt idx="10">
                  <c:v>1.0023692363768909E-3</c:v>
                </c:pt>
                <c:pt idx="11">
                  <c:v>3.5538545653362491E-3</c:v>
                </c:pt>
                <c:pt idx="12">
                  <c:v>2.5514853289593585E-3</c:v>
                </c:pt>
                <c:pt idx="13">
                  <c:v>9.1124476034262802E-4</c:v>
                </c:pt>
                <c:pt idx="14">
                  <c:v>2.0958629487880446E-3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3659872"/>
        <c:axId val="4736604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'Gráficos 5 e 6, Tabelas 14 a 19'!$H$47</c15:sqref>
                        </c15:formulaRef>
                      </c:ext>
                    </c:extLst>
                    <c:strCache>
                      <c:ptCount val="1"/>
                      <c:pt idx="0">
                        <c:v>Executivo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dLbls>
                  <c:numFmt formatCode="0.0%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bg2">
                              <a:lumMod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'Gráficos 5 e 6, Tabelas 14 a 19'!$G$48:$G$62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'Gráficos 5 e 6, Tabelas 14 a 19'!$H$48:$H$62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2.0315927845702703E-2</c:v>
                      </c:pt>
                      <c:pt idx="1">
                        <c:v>0.42632233784847245</c:v>
                      </c:pt>
                      <c:pt idx="2">
                        <c:v>0.33670100282690796</c:v>
                      </c:pt>
                      <c:pt idx="3">
                        <c:v>0.17200174098840659</c:v>
                      </c:pt>
                      <c:pt idx="4">
                        <c:v>2.2276738020812724E-2</c:v>
                      </c:pt>
                      <c:pt idx="5">
                        <c:v>1.0155765705166251E-2</c:v>
                      </c:pt>
                      <c:pt idx="6">
                        <c:v>5.7549338995942093E-3</c:v>
                      </c:pt>
                      <c:pt idx="7">
                        <c:v>4.449192594644262E-3</c:v>
                      </c:pt>
                      <c:pt idx="8">
                        <c:v>6.9024035312168896E-4</c:v>
                      </c:pt>
                      <c:pt idx="9">
                        <c:v>2.4180394536110121E-4</c:v>
                      </c:pt>
                      <c:pt idx="10">
                        <c:v>1.0375587473676344E-3</c:v>
                      </c:pt>
                      <c:pt idx="11">
                        <c:v>1.3189306110605521E-5</c:v>
                      </c:pt>
                      <c:pt idx="12">
                        <c:v>8.7928707404036809E-6</c:v>
                      </c:pt>
                      <c:pt idx="13">
                        <c:v>4.3964353702018405E-6</c:v>
                      </c:pt>
                      <c:pt idx="14">
                        <c:v>2.6378612221211041E-5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19'!$I$47</c15:sqref>
                        </c15:formulaRef>
                      </c:ext>
                    </c:extLst>
                    <c:strCache>
                      <c:ptCount val="1"/>
                      <c:pt idx="0">
                        <c:v>Judiciário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dLbls>
                  <c:numFmt formatCode="0.0%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19'!$G$48:$G$62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19'!$I$48:$I$62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6.6878667672032261E-3</c:v>
                      </c:pt>
                      <c:pt idx="1">
                        <c:v>3.0160967773661608E-3</c:v>
                      </c:pt>
                      <c:pt idx="2">
                        <c:v>9.4531685407992658E-2</c:v>
                      </c:pt>
                      <c:pt idx="3">
                        <c:v>0.21596236435760416</c:v>
                      </c:pt>
                      <c:pt idx="4">
                        <c:v>0.41427072746942922</c:v>
                      </c:pt>
                      <c:pt idx="5">
                        <c:v>0.20101301511326755</c:v>
                      </c:pt>
                      <c:pt idx="6">
                        <c:v>4.1815559125331934E-2</c:v>
                      </c:pt>
                      <c:pt idx="7">
                        <c:v>1.3408517195029997E-2</c:v>
                      </c:pt>
                      <c:pt idx="8">
                        <c:v>4.5241451660492414E-3</c:v>
                      </c:pt>
                      <c:pt idx="9">
                        <c:v>3.3603252139133856E-3</c:v>
                      </c:pt>
                      <c:pt idx="10">
                        <c:v>7.8680785496508543E-4</c:v>
                      </c:pt>
                      <c:pt idx="11">
                        <c:v>1.1474281218240829E-4</c:v>
                      </c:pt>
                      <c:pt idx="12">
                        <c:v>6.5567321247090457E-5</c:v>
                      </c:pt>
                      <c:pt idx="13">
                        <c:v>4.2618758810608793E-4</c:v>
                      </c:pt>
                      <c:pt idx="14">
                        <c:v>1.6391830311772614E-5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19'!$J$47</c15:sqref>
                        </c15:formulaRef>
                      </c:ext>
                    </c:extLst>
                    <c:strCache>
                      <c:ptCount val="1"/>
                      <c:pt idx="0">
                        <c:v>Legislativo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dLbls>
                  <c:numFmt formatCode="0.0%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19'!$G$48:$G$62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19'!$J$48:$J$62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6.4084170253467243E-2</c:v>
                      </c:pt>
                      <c:pt idx="1">
                        <c:v>0.13175514108082256</c:v>
                      </c:pt>
                      <c:pt idx="2">
                        <c:v>0.13103778096604496</c:v>
                      </c:pt>
                      <c:pt idx="3">
                        <c:v>4.7704447632711623E-2</c:v>
                      </c:pt>
                      <c:pt idx="4">
                        <c:v>4.0411286465805836E-2</c:v>
                      </c:pt>
                      <c:pt idx="5">
                        <c:v>1.4466762314681971E-2</c:v>
                      </c:pt>
                      <c:pt idx="6">
                        <c:v>0.11011477761836441</c:v>
                      </c:pt>
                      <c:pt idx="7">
                        <c:v>1.4586322333811573E-2</c:v>
                      </c:pt>
                      <c:pt idx="8">
                        <c:v>8.5007173601147776E-2</c:v>
                      </c:pt>
                      <c:pt idx="9">
                        <c:v>3.1444285031085602E-2</c:v>
                      </c:pt>
                      <c:pt idx="10">
                        <c:v>5.6551889048302245E-2</c:v>
                      </c:pt>
                      <c:pt idx="11">
                        <c:v>7.8431372549019607E-2</c:v>
                      </c:pt>
                      <c:pt idx="12">
                        <c:v>0.10449545671927307</c:v>
                      </c:pt>
                      <c:pt idx="13">
                        <c:v>8.9909134385461498E-2</c:v>
                      </c:pt>
                      <c:pt idx="14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73659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cap="sm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3660432"/>
        <c:crosses val="autoZero"/>
        <c:auto val="1"/>
        <c:lblAlgn val="ctr"/>
        <c:lblOffset val="100"/>
        <c:noMultiLvlLbl val="0"/>
      </c:catAx>
      <c:valAx>
        <c:axId val="473660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3659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cap="all" baseline="0">
                <a:solidFill>
                  <a:sysClr val="windowText" lastClr="000000"/>
                </a:solidFill>
                <a:latin typeface="+mn-lt"/>
              </a:rPr>
              <a:t>Executivo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'Gráficos 5 e 6, Tabelas 14 a 19'!$H$66</c:f>
              <c:strCache>
                <c:ptCount val="1"/>
                <c:pt idx="0">
                  <c:v>Executivo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5 e 6, Tabelas 14 a 19'!$G$67:$G$81</c:f>
              <c:strCache>
                <c:ptCount val="15"/>
                <c:pt idx="0">
                  <c:v>2500</c:v>
                </c:pt>
                <c:pt idx="1">
                  <c:v>5000</c:v>
                </c:pt>
                <c:pt idx="2">
                  <c:v>7500</c:v>
                </c:pt>
                <c:pt idx="3">
                  <c:v>10000</c:v>
                </c:pt>
                <c:pt idx="4">
                  <c:v>12500</c:v>
                </c:pt>
                <c:pt idx="5">
                  <c:v>15000</c:v>
                </c:pt>
                <c:pt idx="6">
                  <c:v>17500</c:v>
                </c:pt>
                <c:pt idx="7">
                  <c:v>20000</c:v>
                </c:pt>
                <c:pt idx="8">
                  <c:v>22500</c:v>
                </c:pt>
                <c:pt idx="9">
                  <c:v>25000</c:v>
                </c:pt>
                <c:pt idx="10">
                  <c:v>27500</c:v>
                </c:pt>
                <c:pt idx="11">
                  <c:v>30000</c:v>
                </c:pt>
                <c:pt idx="12">
                  <c:v>32500</c:v>
                </c:pt>
                <c:pt idx="13">
                  <c:v>35000</c:v>
                </c:pt>
                <c:pt idx="14">
                  <c:v>&gt;35000</c:v>
                </c:pt>
              </c:strCache>
            </c:strRef>
          </c:cat>
          <c:val>
            <c:numRef>
              <c:f>'Gráficos 5 e 6, Tabelas 14 a 19'!$H$67:$H$81</c:f>
              <c:numCache>
                <c:formatCode>0.00%</c:formatCode>
                <c:ptCount val="15"/>
                <c:pt idx="0">
                  <c:v>4.5228975642773329E-3</c:v>
                </c:pt>
                <c:pt idx="1">
                  <c:v>9.4095246529545901E-2</c:v>
                </c:pt>
                <c:pt idx="2">
                  <c:v>0.17091492208281014</c:v>
                </c:pt>
                <c:pt idx="3">
                  <c:v>0.14731045738196977</c:v>
                </c:pt>
                <c:pt idx="4">
                  <c:v>0.16412108714010545</c:v>
                </c:pt>
                <c:pt idx="5">
                  <c:v>7.9723186017604503E-2</c:v>
                </c:pt>
                <c:pt idx="6">
                  <c:v>0.1290069551410796</c:v>
                </c:pt>
                <c:pt idx="7">
                  <c:v>8.411008036841057E-2</c:v>
                </c:pt>
                <c:pt idx="8">
                  <c:v>3.0752540571656297E-2</c:v>
                </c:pt>
                <c:pt idx="9">
                  <c:v>1.840155106920666E-2</c:v>
                </c:pt>
                <c:pt idx="10">
                  <c:v>6.4323194241054621E-2</c:v>
                </c:pt>
                <c:pt idx="11">
                  <c:v>1.025400972264833E-2</c:v>
                </c:pt>
                <c:pt idx="12">
                  <c:v>1.4991982136136053E-3</c:v>
                </c:pt>
                <c:pt idx="13">
                  <c:v>3.6372952439992537E-4</c:v>
                </c:pt>
                <c:pt idx="14">
                  <c:v>6.0094443161726803E-4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3664912"/>
        <c:axId val="47366547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'Gráficos 5 e 6, Tabelas 14 a 19'!$I$66</c15:sqref>
                        </c15:formulaRef>
                      </c:ext>
                    </c:extLst>
                    <c:strCache>
                      <c:ptCount val="1"/>
                      <c:pt idx="0">
                        <c:v>Judiciário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'Gráficos 5 e 6, Tabelas 14 a 19'!$G$67:$G$81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'Gráficos 5 e 6, Tabelas 14 a 19'!$I$67:$I$81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2.1640003091429015E-3</c:v>
                      </c:pt>
                      <c:pt idx="1">
                        <c:v>1.0433572919081847E-3</c:v>
                      </c:pt>
                      <c:pt idx="2">
                        <c:v>5.6418579488368495E-2</c:v>
                      </c:pt>
                      <c:pt idx="3">
                        <c:v>1.0356287193755313E-2</c:v>
                      </c:pt>
                      <c:pt idx="4">
                        <c:v>6.0263544323363477E-2</c:v>
                      </c:pt>
                      <c:pt idx="5">
                        <c:v>0.16278305896900844</c:v>
                      </c:pt>
                      <c:pt idx="6">
                        <c:v>0.21133781590540227</c:v>
                      </c:pt>
                      <c:pt idx="7">
                        <c:v>0.17603756086250869</c:v>
                      </c:pt>
                      <c:pt idx="8">
                        <c:v>0.12147383878197697</c:v>
                      </c:pt>
                      <c:pt idx="9">
                        <c:v>5.4428472061210292E-2</c:v>
                      </c:pt>
                      <c:pt idx="10">
                        <c:v>1.1670144524306361E-2</c:v>
                      </c:pt>
                      <c:pt idx="11">
                        <c:v>0.10122497874642554</c:v>
                      </c:pt>
                      <c:pt idx="12">
                        <c:v>2.6451039493005642E-2</c:v>
                      </c:pt>
                      <c:pt idx="13">
                        <c:v>2.6083932297704614E-3</c:v>
                      </c:pt>
                      <c:pt idx="14">
                        <c:v>1.7389288198469742E-3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19'!$J$66</c15:sqref>
                        </c15:formulaRef>
                      </c:ext>
                    </c:extLst>
                    <c:strCache>
                      <c:ptCount val="1"/>
                      <c:pt idx="0">
                        <c:v>Legislativo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19'!$G$67:$G$81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19'!$J$67:$J$81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0.10280112044817927</c:v>
                      </c:pt>
                      <c:pt idx="3">
                        <c:v>0</c:v>
                      </c:pt>
                      <c:pt idx="4">
                        <c:v>1.5966386554621848E-2</c:v>
                      </c:pt>
                      <c:pt idx="5">
                        <c:v>5.6022408963585435E-3</c:v>
                      </c:pt>
                      <c:pt idx="6">
                        <c:v>7.7310924369747902E-2</c:v>
                      </c:pt>
                      <c:pt idx="7">
                        <c:v>5.6302521008403363E-2</c:v>
                      </c:pt>
                      <c:pt idx="8">
                        <c:v>2.5770308123249298E-2</c:v>
                      </c:pt>
                      <c:pt idx="9">
                        <c:v>5.8823529411764705E-3</c:v>
                      </c:pt>
                      <c:pt idx="10">
                        <c:v>4.3137254901960784E-2</c:v>
                      </c:pt>
                      <c:pt idx="11">
                        <c:v>0.28459383753501399</c:v>
                      </c:pt>
                      <c:pt idx="12">
                        <c:v>0.10504201680672269</c:v>
                      </c:pt>
                      <c:pt idx="13">
                        <c:v>0.21232492997198879</c:v>
                      </c:pt>
                      <c:pt idx="14">
                        <c:v>6.5266106442577035E-2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19'!$K$66</c15:sqref>
                        </c15:formulaRef>
                      </c:ext>
                    </c:extLst>
                    <c:strCache>
                      <c:ptCount val="1"/>
                      <c:pt idx="0">
                        <c:v>Ministério Público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accent4"/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19'!$G$67:$G$81</c15:sqref>
                        </c15:formulaRef>
                      </c:ext>
                    </c:extLst>
                    <c:strCache>
                      <c:ptCount val="15"/>
                      <c:pt idx="0">
                        <c:v>2500</c:v>
                      </c:pt>
                      <c:pt idx="1">
                        <c:v>5000</c:v>
                      </c:pt>
                      <c:pt idx="2">
                        <c:v>7500</c:v>
                      </c:pt>
                      <c:pt idx="3">
                        <c:v>10000</c:v>
                      </c:pt>
                      <c:pt idx="4">
                        <c:v>12500</c:v>
                      </c:pt>
                      <c:pt idx="5">
                        <c:v>15000</c:v>
                      </c:pt>
                      <c:pt idx="6">
                        <c:v>17500</c:v>
                      </c:pt>
                      <c:pt idx="7">
                        <c:v>20000</c:v>
                      </c:pt>
                      <c:pt idx="8">
                        <c:v>22500</c:v>
                      </c:pt>
                      <c:pt idx="9">
                        <c:v>25000</c:v>
                      </c:pt>
                      <c:pt idx="10">
                        <c:v>27500</c:v>
                      </c:pt>
                      <c:pt idx="11">
                        <c:v>30000</c:v>
                      </c:pt>
                      <c:pt idx="12">
                        <c:v>32500</c:v>
                      </c:pt>
                      <c:pt idx="13">
                        <c:v>35000</c:v>
                      </c:pt>
                      <c:pt idx="14">
                        <c:v>&gt;35000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5 e 6, Tabelas 14 a 19'!$K$67:$K$81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1.2655557899177389E-3</c:v>
                      </c:pt>
                      <c:pt idx="1">
                        <c:v>1.4764817549040286E-3</c:v>
                      </c:pt>
                      <c:pt idx="2">
                        <c:v>0.12592280109681503</c:v>
                      </c:pt>
                      <c:pt idx="3">
                        <c:v>7.2769457920269986E-3</c:v>
                      </c:pt>
                      <c:pt idx="4">
                        <c:v>6.3066863530900658E-2</c:v>
                      </c:pt>
                      <c:pt idx="5">
                        <c:v>0.13499261759122547</c:v>
                      </c:pt>
                      <c:pt idx="6">
                        <c:v>0.16462771567179921</c:v>
                      </c:pt>
                      <c:pt idx="7">
                        <c:v>0.12898122758911623</c:v>
                      </c:pt>
                      <c:pt idx="8">
                        <c:v>4.809112001687408E-2</c:v>
                      </c:pt>
                      <c:pt idx="9">
                        <c:v>2.3729171060957604E-2</c:v>
                      </c:pt>
                      <c:pt idx="10">
                        <c:v>5.3786121071503906E-3</c:v>
                      </c:pt>
                      <c:pt idx="11">
                        <c:v>0.14311326724319764</c:v>
                      </c:pt>
                      <c:pt idx="12">
                        <c:v>8.0046403712296987E-2</c:v>
                      </c:pt>
                      <c:pt idx="13">
                        <c:v>4.5770934402024892E-2</c:v>
                      </c:pt>
                      <c:pt idx="14">
                        <c:v>2.6260282640793081E-2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73664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3665472"/>
        <c:crosses val="autoZero"/>
        <c:auto val="1"/>
        <c:lblAlgn val="ctr"/>
        <c:lblOffset val="100"/>
        <c:noMultiLvlLbl val="0"/>
      </c:catAx>
      <c:valAx>
        <c:axId val="47366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473664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2">
              <a:lumMod val="25000"/>
            </a:schemeClr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1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613525</xdr:colOff>
      <xdr:row>0</xdr:row>
      <xdr:rowOff>0</xdr:rowOff>
    </xdr:from>
    <xdr:to>
      <xdr:col>13</xdr:col>
      <xdr:colOff>200745</xdr:colOff>
      <xdr:row>5</xdr:row>
      <xdr:rowOff>127024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0172" y="0"/>
          <a:ext cx="3150691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0.93141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592501"/>
          <a:ext cx="7451912" cy="2645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00" i="1">
              <a:effectLst/>
              <a:latin typeface="Cambria" panose="02040503050406030204" pitchFamily="18" charset="0"/>
              <a:ea typeface="+mn-ea"/>
              <a:cs typeface="+mn-cs"/>
            </a:rPr>
            <a:t>Fonte: Base Cadastral do RPPS dos servidores civis da União – SRPPS/ME. Elaboração: IFI</a:t>
          </a:r>
          <a:endParaRPr lang="en-US" sz="1000" i="1">
            <a:effectLst/>
            <a:latin typeface="Cambria" panose="02040503050406030204" pitchFamily="18" charset="0"/>
            <a:ea typeface="+mn-ea"/>
            <a:cs typeface="+mn-cs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0.91532</cdr:y>
    </cdr:from>
    <cdr:to>
      <cdr:x>1</cdr:x>
      <cdr:y>0.99702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477124"/>
          <a:ext cx="8572500" cy="310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00" i="1">
              <a:effectLst/>
              <a:latin typeface="Cambria" panose="02040503050406030204" pitchFamily="18" charset="0"/>
              <a:ea typeface="+mn-ea"/>
              <a:cs typeface="+mn-cs"/>
            </a:rPr>
            <a:t>Fonte: Base Cadastral do RPPS dos servidores civis da União – SRPPS/ME. Elaboração: IFI</a:t>
          </a:r>
          <a:endParaRPr lang="en-US" sz="1000" i="1">
            <a:effectLst/>
            <a:latin typeface="Cambria" panose="02040503050406030204" pitchFamily="18" charset="0"/>
            <a:ea typeface="+mn-ea"/>
            <a:cs typeface="+mn-cs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</xdr:row>
      <xdr:rowOff>66675</xdr:rowOff>
    </xdr:from>
    <xdr:to>
      <xdr:col>18</xdr:col>
      <xdr:colOff>285750</xdr:colOff>
      <xdr:row>27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0.94634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6719456"/>
          <a:ext cx="9092046" cy="380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i="1">
              <a:latin typeface="Cambria" panose="02040503050406030204" pitchFamily="18" charset="0"/>
            </a:rPr>
            <a:t>Fonte: Secretaria de Gestão e Desempenho de Pessoal (SGP) do Ministério da Economia.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</xdr:colOff>
      <xdr:row>17</xdr:row>
      <xdr:rowOff>108857</xdr:rowOff>
    </xdr:from>
    <xdr:to>
      <xdr:col>5</xdr:col>
      <xdr:colOff>23664</xdr:colOff>
      <xdr:row>37</xdr:row>
      <xdr:rowOff>54428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100928</xdr:colOff>
      <xdr:row>17</xdr:row>
      <xdr:rowOff>104775</xdr:rowOff>
    </xdr:from>
    <xdr:to>
      <xdr:col>13</xdr:col>
      <xdr:colOff>15381</xdr:colOff>
      <xdr:row>37</xdr:row>
      <xdr:rowOff>54428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0.95222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796393"/>
          <a:ext cx="9826357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00" i="1">
              <a:effectLst/>
              <a:latin typeface="Cambria" panose="02040503050406030204" pitchFamily="18" charset="0"/>
              <a:ea typeface="+mn-ea"/>
              <a:cs typeface="+mn-cs"/>
            </a:rPr>
            <a:t>Fonte: Base Cadastral do RPPS dos servidores civis da União – SRPPS/ME. Elaboração: IFI</a:t>
          </a:r>
          <a:endParaRPr lang="en-US" sz="1000" i="1">
            <a:effectLst/>
            <a:latin typeface="Cambria" panose="02040503050406030204" pitchFamily="18" charset="0"/>
            <a:ea typeface="+mn-ea"/>
            <a:cs typeface="+mn-cs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0.95238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800926"/>
          <a:ext cx="9884229" cy="190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00" i="1">
              <a:effectLst/>
              <a:latin typeface="Cambria" panose="02040503050406030204" pitchFamily="18" charset="0"/>
              <a:ea typeface="+mn-ea"/>
              <a:cs typeface="+mn-cs"/>
            </a:rPr>
            <a:t>Fonte: Base Cadastral do RPPS dos servidores civis da União – SRPPS/ME. Elaboração: IFI</a:t>
          </a:r>
          <a:endParaRPr lang="en-US" sz="1000" i="1">
            <a:effectLst/>
            <a:latin typeface="Cambria" panose="02040503050406030204" pitchFamily="18" charset="0"/>
            <a:ea typeface="+mn-ea"/>
            <a:cs typeface="+mn-cs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228122</xdr:colOff>
      <xdr:row>3</xdr:row>
      <xdr:rowOff>4803</xdr:rowOff>
    </xdr:from>
    <xdr:to>
      <xdr:col>11</xdr:col>
      <xdr:colOff>58431</xdr:colOff>
      <xdr:row>12</xdr:row>
      <xdr:rowOff>179294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225800</xdr:colOff>
      <xdr:row>13</xdr:row>
      <xdr:rowOff>98290</xdr:rowOff>
    </xdr:from>
    <xdr:to>
      <xdr:col>11</xdr:col>
      <xdr:colOff>44823</xdr:colOff>
      <xdr:row>24</xdr:row>
      <xdr:rowOff>155265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0.89377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777985"/>
          <a:ext cx="6647487" cy="449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pt-BR" sz="1000" i="1">
              <a:effectLst/>
              <a:latin typeface="Cambria" panose="02040503050406030204" pitchFamily="18" charset="0"/>
              <a:ea typeface="+mn-ea"/>
              <a:cs typeface="+mn-cs"/>
            </a:rPr>
            <a:t>Fonte: PLDO 2020, Anexo IV.6 - Avaliação Atuarial do Regime Próprio de Previdência Social dos Servidores Civis. Elaboração: IFI.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0.90365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828572"/>
          <a:ext cx="6737056" cy="408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pt-BR" sz="1000" i="1">
              <a:effectLst/>
              <a:latin typeface="Cambria" panose="02040503050406030204" pitchFamily="18" charset="0"/>
              <a:ea typeface="+mn-ea"/>
              <a:cs typeface="+mn-cs"/>
            </a:rPr>
            <a:t>Fonte: PLDO 2020, Anexo IV.6 - Avaliação Atuarial do Regime Próprio de Previdência Social dos Servidores Civis.</a:t>
          </a:r>
          <a:r>
            <a:rPr lang="pt-BR" sz="1000" i="1" baseline="0">
              <a:effectLst/>
              <a:latin typeface="Cambria" panose="02040503050406030204" pitchFamily="18" charset="0"/>
              <a:ea typeface="+mn-ea"/>
              <a:cs typeface="+mn-cs"/>
            </a:rPr>
            <a:t> </a:t>
          </a:r>
          <a:r>
            <a:rPr lang="pt-BR" sz="1000" i="1">
              <a:effectLst/>
              <a:latin typeface="Cambria" panose="02040503050406030204" pitchFamily="18" charset="0"/>
              <a:ea typeface="+mn-ea"/>
              <a:cs typeface="+mn-cs"/>
            </a:rPr>
            <a:t>Elaboração: IFI.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9</xdr:row>
      <xdr:rowOff>170891</xdr:rowOff>
    </xdr:from>
    <xdr:to>
      <xdr:col>6</xdr:col>
      <xdr:colOff>221316</xdr:colOff>
      <xdr:row>31</xdr:row>
      <xdr:rowOff>33618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301999</xdr:colOff>
      <xdr:row>9</xdr:row>
      <xdr:rowOff>170806</xdr:rowOff>
    </xdr:from>
    <xdr:to>
      <xdr:col>17</xdr:col>
      <xdr:colOff>162485</xdr:colOff>
      <xdr:row>31</xdr:row>
      <xdr:rowOff>33616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400049</xdr:colOff>
      <xdr:row>4</xdr:row>
      <xdr:rowOff>71436</xdr:rowOff>
    </xdr:from>
    <xdr:to>
      <xdr:col>17</xdr:col>
      <xdr:colOff>104775</xdr:colOff>
      <xdr:row>26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0.02122</cdr:x>
      <cdr:y>0.93577</cdr:y>
    </cdr:from>
    <cdr:to>
      <cdr:x>0.97878</cdr:x>
      <cdr:y>0.98671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1926" y="4024314"/>
          <a:ext cx="73056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00" i="1">
              <a:latin typeface="Cambria" panose="02040503050406030204" pitchFamily="18" charset="0"/>
            </a:rPr>
            <a:t>Fonte: IFI. O estoque é o número de indivíduos com o status indicado no título de cada gráfico.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30926</xdr:colOff>
      <xdr:row>5</xdr:row>
      <xdr:rowOff>57151</xdr:rowOff>
    </xdr:from>
    <xdr:to>
      <xdr:col>22</xdr:col>
      <xdr:colOff>299357</xdr:colOff>
      <xdr:row>26</xdr:row>
      <xdr:rowOff>85725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27089</xdr:colOff>
      <xdr:row>26</xdr:row>
      <xdr:rowOff>134464</xdr:rowOff>
    </xdr:from>
    <xdr:to>
      <xdr:col>22</xdr:col>
      <xdr:colOff>295275</xdr:colOff>
      <xdr:row>51</xdr:row>
      <xdr:rowOff>143989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42180</xdr:colOff>
      <xdr:row>51</xdr:row>
      <xdr:rowOff>182955</xdr:rowOff>
    </xdr:from>
    <xdr:to>
      <xdr:col>22</xdr:col>
      <xdr:colOff>312593</xdr:colOff>
      <xdr:row>74</xdr:row>
      <xdr:rowOff>35874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0.02274</cdr:x>
      <cdr:y>0.92801</cdr:y>
    </cdr:from>
    <cdr:to>
      <cdr:x>0.9732</cdr:x>
      <cdr:y>0.9892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73181" y="3507920"/>
          <a:ext cx="7239000" cy="2313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i="1">
              <a:effectLst/>
              <a:latin typeface="Cambria" panose="02040503050406030204" pitchFamily="18" charset="0"/>
              <a:ea typeface="+mn-ea"/>
              <a:cs typeface="+mn-cs"/>
            </a:rPr>
            <a:t>Fonte: IFI. O estoque é o número de indivíduos com o status indicado no título de cada gráfico.</a:t>
          </a:r>
          <a:endParaRPr lang="pt-BR" sz="1000">
            <a:effectLst/>
            <a:latin typeface="Cambria" panose="02040503050406030204" pitchFamily="18" charset="0"/>
          </a:endParaRP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0.02096</cdr:x>
      <cdr:y>0.92395</cdr:y>
    </cdr:from>
    <cdr:to>
      <cdr:x>0.96738</cdr:x>
      <cdr:y>0.97488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59657" y="4473122"/>
          <a:ext cx="7207961" cy="2465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i="1">
              <a:effectLst/>
              <a:latin typeface="Cambria" panose="02040503050406030204" pitchFamily="18" charset="0"/>
              <a:ea typeface="+mn-ea"/>
              <a:cs typeface="+mn-cs"/>
            </a:rPr>
            <a:t>Fonte: IFI. O estoque é o número de indivíduos com o status indicado no título de cada gráfico.</a:t>
          </a:r>
          <a:endParaRPr lang="pt-BR" sz="1000">
            <a:effectLst/>
            <a:latin typeface="Cambria" panose="02040503050406030204" pitchFamily="18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0.04979</cdr:x>
      <cdr:y>0.9419</cdr:y>
    </cdr:from>
    <cdr:to>
      <cdr:x>1</cdr:x>
      <cdr:y>0.98912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77652" y="4918075"/>
          <a:ext cx="7207961" cy="2465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i="1">
              <a:effectLst/>
              <a:latin typeface="Cambria" panose="02040503050406030204" pitchFamily="18" charset="0"/>
              <a:ea typeface="+mn-ea"/>
              <a:cs typeface="+mn-cs"/>
            </a:rPr>
            <a:t>Fonte: IFI. O estoque é o número de indivíduos com o status indicado no título de cada gráfico.</a:t>
          </a:r>
          <a:endParaRPr lang="pt-BR" sz="1000">
            <a:effectLst/>
            <a:latin typeface="Cambria" panose="02040503050406030204" pitchFamily="18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23212</xdr:colOff>
      <xdr:row>5</xdr:row>
      <xdr:rowOff>28333</xdr:rowOff>
    </xdr:from>
    <xdr:to>
      <xdr:col>22</xdr:col>
      <xdr:colOff>302559</xdr:colOff>
      <xdr:row>27</xdr:row>
      <xdr:rowOff>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27216</xdr:colOff>
      <xdr:row>47</xdr:row>
      <xdr:rowOff>156883</xdr:rowOff>
    </xdr:from>
    <xdr:to>
      <xdr:col>22</xdr:col>
      <xdr:colOff>302559</xdr:colOff>
      <xdr:row>68</xdr:row>
      <xdr:rowOff>56030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22413</xdr:colOff>
      <xdr:row>27</xdr:row>
      <xdr:rowOff>75240</xdr:rowOff>
    </xdr:from>
    <xdr:to>
      <xdr:col>22</xdr:col>
      <xdr:colOff>302559</xdr:colOff>
      <xdr:row>47</xdr:row>
      <xdr:rowOff>78441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0.04686</cdr:x>
      <cdr:y>0.92426</cdr:y>
    </cdr:from>
    <cdr:to>
      <cdr:x>0.99595</cdr:x>
      <cdr:y>0.98345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53359" y="3849594"/>
          <a:ext cx="7156837" cy="2465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i="1">
              <a:effectLst/>
              <a:latin typeface="Cambria" panose="02040503050406030204" pitchFamily="18" charset="0"/>
              <a:ea typeface="+mn-ea"/>
              <a:cs typeface="+mn-cs"/>
            </a:rPr>
            <a:t>Fonte: IFI. O estoque é o número de indivíduos com o status indicado no título de cada gráfico.</a:t>
          </a:r>
          <a:endParaRPr lang="pt-BR" sz="1000">
            <a:effectLst/>
            <a:latin typeface="Cambria" panose="02040503050406030204" pitchFamily="18" charset="0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0.0335</cdr:x>
      <cdr:y>0.91533</cdr:y>
    </cdr:from>
    <cdr:to>
      <cdr:x>0.98309</cdr:x>
      <cdr:y>0.97855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52506" y="3569447"/>
          <a:ext cx="7156837" cy="2465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i="1">
              <a:effectLst/>
              <a:latin typeface="Cambria" panose="02040503050406030204" pitchFamily="18" charset="0"/>
              <a:ea typeface="+mn-ea"/>
              <a:cs typeface="+mn-cs"/>
            </a:rPr>
            <a:t>Fonte: IFI. O estoque é o número de indivíduos com o status indicado no título de cada gráfico.</a:t>
          </a:r>
          <a:endParaRPr lang="pt-BR" sz="1000">
            <a:effectLst/>
            <a:latin typeface="Cambria" panose="02040503050406030204" pitchFamily="18" charset="0"/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0.03348</cdr:x>
      <cdr:y>0.91868</cdr:y>
    </cdr:from>
    <cdr:to>
      <cdr:x>0.98247</cdr:x>
      <cdr:y>0.98315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52506" y="3513417"/>
          <a:ext cx="7156837" cy="2465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i="1">
              <a:effectLst/>
              <a:latin typeface="Cambria" panose="02040503050406030204" pitchFamily="18" charset="0"/>
              <a:ea typeface="+mn-ea"/>
              <a:cs typeface="+mn-cs"/>
            </a:rPr>
            <a:t>Fonte: IFI. O estoque é o número de indivíduos com o status indicado no título de cada gráfico.</a:t>
          </a:r>
          <a:endParaRPr lang="pt-BR" sz="1000">
            <a:effectLst/>
            <a:latin typeface="Cambria" panose="02040503050406030204" pitchFamily="18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0.91276</cdr:y>
    </cdr:from>
    <cdr:to>
      <cdr:x>1</cdr:x>
      <cdr:y>0.99719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986493"/>
          <a:ext cx="7799294" cy="368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00" i="1">
              <a:effectLst/>
              <a:latin typeface="Cambria" panose="02040503050406030204" pitchFamily="18" charset="0"/>
              <a:ea typeface="+mn-ea"/>
              <a:cs typeface="+mn-cs"/>
            </a:rPr>
            <a:t>Fonte: Base Cadastral do RPPS dos servidores civis da União – SRPPS/ME. Elaboração: IFI.</a:t>
          </a:r>
          <a:endParaRPr lang="en-US" sz="1000" i="1">
            <a:effectLst/>
            <a:latin typeface="Cambria" panose="02040503050406030204" pitchFamily="18" charset="0"/>
            <a:ea typeface="+mn-ea"/>
            <a:cs typeface="+mn-cs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104776</xdr:colOff>
      <xdr:row>4</xdr:row>
      <xdr:rowOff>71437</xdr:rowOff>
    </xdr:from>
    <xdr:to>
      <xdr:col>15</xdr:col>
      <xdr:colOff>257176</xdr:colOff>
      <xdr:row>27</xdr:row>
      <xdr:rowOff>142875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0.0305</cdr:x>
      <cdr:y>0.83957</cdr:y>
    </cdr:from>
    <cdr:to>
      <cdr:x>0.97586</cdr:x>
      <cdr:y>0.99641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09169" y="3738563"/>
          <a:ext cx="6483279" cy="698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pt-BR" sz="1000" i="1">
              <a:latin typeface="Cambria" panose="02040503050406030204" pitchFamily="18" charset="0"/>
            </a:rPr>
            <a:t>Fonte: IFI. *Rigorosamente, trata-se do total da base de cálculo (ou “salário de contribuição”) das contribuições previdenciárias, pois os dados na base cadastral se referem à base de cálculo. Esta pode diferir do salário propriamente dito. Veja a definição legal da base de cálculo aplicável ao RPPS da União na Lei 10.887/2004, em seu Art. 4º, § 1º: </a:t>
          </a:r>
        </a:p>
        <a:p xmlns:a="http://schemas.openxmlformats.org/drawingml/2006/main">
          <a:pPr algn="l"/>
          <a:r>
            <a:rPr lang="pt-BR" sz="1000" i="0">
              <a:latin typeface="Cambria" panose="02040503050406030204" pitchFamily="18" charset="0"/>
            </a:rPr>
            <a:t>https://www.planalto.gov.br/ccivil_03/_Ato2004-2006/2004/Lei/L10.887.htm#art4§1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33616</xdr:colOff>
      <xdr:row>4</xdr:row>
      <xdr:rowOff>27736</xdr:rowOff>
    </xdr:from>
    <xdr:to>
      <xdr:col>18</xdr:col>
      <xdr:colOff>392206</xdr:colOff>
      <xdr:row>25</xdr:row>
      <xdr:rowOff>56030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33617</xdr:colOff>
      <xdr:row>25</xdr:row>
      <xdr:rowOff>134473</xdr:rowOff>
    </xdr:from>
    <xdr:to>
      <xdr:col>18</xdr:col>
      <xdr:colOff>392206</xdr:colOff>
      <xdr:row>44</xdr:row>
      <xdr:rowOff>123265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33616</xdr:colOff>
      <xdr:row>45</xdr:row>
      <xdr:rowOff>11208</xdr:rowOff>
    </xdr:from>
    <xdr:to>
      <xdr:col>20</xdr:col>
      <xdr:colOff>605117</xdr:colOff>
      <xdr:row>65</xdr:row>
      <xdr:rowOff>123266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0.44405</cdr:x>
      <cdr:y>0.90979</cdr:y>
    </cdr:from>
    <cdr:to>
      <cdr:x>0.58948</cdr:x>
      <cdr:y>0.98223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821353" y="3665344"/>
          <a:ext cx="924024" cy="291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i="1">
              <a:latin typeface="Cambria" panose="02040503050406030204" pitchFamily="18" charset="0"/>
            </a:rPr>
            <a:t>Fonte: IFI.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0.43556</cdr:x>
      <cdr:y>0.91699</cdr:y>
    </cdr:from>
    <cdr:to>
      <cdr:x>0.56913</cdr:x>
      <cdr:y>0.9863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928479" y="3966429"/>
          <a:ext cx="898062" cy="2997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i="1">
              <a:latin typeface="Cambria" panose="02040503050406030204" pitchFamily="18" charset="0"/>
            </a:rPr>
            <a:t>Fonte: IFI.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0.4574</cdr:x>
      <cdr:y>0.9292</cdr:y>
    </cdr:from>
    <cdr:to>
      <cdr:x>0.55919</cdr:x>
      <cdr:y>0.99416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726302" y="4498181"/>
          <a:ext cx="829250" cy="3144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i="1">
              <a:latin typeface="Cambria" panose="02040503050406030204" pitchFamily="18" charset="0"/>
            </a:rPr>
            <a:t>Fonte: IFI.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39780</xdr:colOff>
      <xdr:row>4</xdr:row>
      <xdr:rowOff>69475</xdr:rowOff>
    </xdr:from>
    <xdr:to>
      <xdr:col>19</xdr:col>
      <xdr:colOff>168089</xdr:colOff>
      <xdr:row>24</xdr:row>
      <xdr:rowOff>138472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48667</xdr:colOff>
      <xdr:row>25</xdr:row>
      <xdr:rowOff>16168</xdr:rowOff>
    </xdr:from>
    <xdr:to>
      <xdr:col>19</xdr:col>
      <xdr:colOff>168089</xdr:colOff>
      <xdr:row>43</xdr:row>
      <xdr:rowOff>100852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43224</xdr:colOff>
      <xdr:row>43</xdr:row>
      <xdr:rowOff>168088</xdr:rowOff>
    </xdr:from>
    <xdr:to>
      <xdr:col>19</xdr:col>
      <xdr:colOff>179295</xdr:colOff>
      <xdr:row>65</xdr:row>
      <xdr:rowOff>41542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0.44353</cdr:x>
      <cdr:y>0.91465</cdr:y>
    </cdr:from>
    <cdr:to>
      <cdr:x>0.58763</cdr:x>
      <cdr:y>0.99568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523534" y="3547928"/>
          <a:ext cx="819875" cy="314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i="1">
              <a:latin typeface="Cambria" panose="02040503050406030204" pitchFamily="18" charset="0"/>
            </a:rPr>
            <a:t>Fonte: IFI.</a:t>
          </a: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0.42104</cdr:x>
      <cdr:y>0.9162</cdr:y>
    </cdr:from>
    <cdr:to>
      <cdr:x>0.56845</cdr:x>
      <cdr:y>0.997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852871" y="3219240"/>
          <a:ext cx="998808" cy="283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i="1">
              <a:latin typeface="Cambria" panose="02040503050406030204" pitchFamily="18" charset="0"/>
            </a:rPr>
            <a:t>Fonte: IFI.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0.44031</cdr:x>
      <cdr:y>0.91307</cdr:y>
    </cdr:from>
    <cdr:to>
      <cdr:x>0.55971</cdr:x>
      <cdr:y>0.99026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057978" y="3711121"/>
          <a:ext cx="829236" cy="313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i="1">
              <a:latin typeface="Cambria" panose="02040503050406030204" pitchFamily="18" charset="0"/>
            </a:rPr>
            <a:t>Fonte: IFI.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0.95275</cdr:y>
    </cdr:from>
    <cdr:to>
      <cdr:x>1</cdr:x>
      <cdr:y>0.99761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784869"/>
          <a:ext cx="6835588" cy="178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00" i="1">
              <a:effectLst/>
              <a:latin typeface="Cambria" panose="02040503050406030204" pitchFamily="18" charset="0"/>
              <a:ea typeface="+mn-ea"/>
              <a:cs typeface="+mn-cs"/>
            </a:rPr>
            <a:t>Fonte: Base Cadastral do RPPS dos servidores civis da União – SRPPS/ME. Elaboração: IFI.</a:t>
          </a:r>
          <a:endParaRPr lang="en-US" sz="1000" i="1">
            <a:effectLst/>
            <a:latin typeface="Cambria" panose="02040503050406030204" pitchFamily="18" charset="0"/>
            <a:ea typeface="+mn-ea"/>
            <a:cs typeface="+mn-cs"/>
          </a:endParaRP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40819</xdr:colOff>
      <xdr:row>4</xdr:row>
      <xdr:rowOff>44825</xdr:rowOff>
    </xdr:from>
    <xdr:to>
      <xdr:col>29</xdr:col>
      <xdr:colOff>571499</xdr:colOff>
      <xdr:row>26</xdr:row>
      <xdr:rowOff>95251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39781</xdr:colOff>
      <xdr:row>48</xdr:row>
      <xdr:rowOff>175357</xdr:rowOff>
    </xdr:from>
    <xdr:to>
      <xdr:col>29</xdr:col>
      <xdr:colOff>571500</xdr:colOff>
      <xdr:row>69</xdr:row>
      <xdr:rowOff>147917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49223</xdr:colOff>
      <xdr:row>26</xdr:row>
      <xdr:rowOff>154643</xdr:rowOff>
    </xdr:from>
    <xdr:to>
      <xdr:col>29</xdr:col>
      <xdr:colOff>571499</xdr:colOff>
      <xdr:row>48</xdr:row>
      <xdr:rowOff>109818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1462573</xdr:colOff>
      <xdr:row>70</xdr:row>
      <xdr:rowOff>16861</xdr:rowOff>
    </xdr:from>
    <xdr:to>
      <xdr:col>29</xdr:col>
      <xdr:colOff>571196</xdr:colOff>
      <xdr:row>98</xdr:row>
      <xdr:rowOff>97339</xdr:rowOff>
    </xdr:to>
    <xdr:grpSp>
      <xdr:nvGrpSpPr>
        <xdr:cNvPr id="14" name="Grupo 13"/>
        <xdr:cNvGrpSpPr/>
      </xdr:nvGrpSpPr>
      <xdr:grpSpPr>
        <a:xfrm>
          <a:off x="11996102" y="14113861"/>
          <a:ext cx="13295270" cy="5414478"/>
          <a:chOff x="22028728" y="7325592"/>
          <a:chExt cx="12711545" cy="5403272"/>
        </a:xfrm>
      </xdr:grpSpPr>
      <xdr:sp macro="" textlink="">
        <xdr:nvSpPr>
          <xdr:cNvPr id="4" name="CaixaDeTexto 3"/>
          <xdr:cNvSpPr txBox="1"/>
        </xdr:nvSpPr>
        <xdr:spPr>
          <a:xfrm>
            <a:off x="22028728" y="7325592"/>
            <a:ext cx="12711545" cy="540327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accent4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+mn-lt"/>
              </a:rPr>
              <a:t>GRÁFICO 25. ECONOMIA E DESPESA ANUAL DO RPPS COM APOSENTADORIAS E PENSÕES </a:t>
            </a:r>
          </a:p>
          <a:p>
            <a:pPr algn="ctr"/>
            <a:r>
              <a:rPr lang="pt-BR" sz="1200" b="1">
                <a:latin typeface="+mn-lt"/>
              </a:rPr>
              <a:t>10 PRIMEIROS ANOS - GRUPO FECHADO (SEM REPOSIÇÃO) - % DO PIB</a:t>
            </a:r>
          </a:p>
        </xdr:txBody>
      </xdr:sp>
      <xdr:graphicFrame macro="">
        <xdr:nvGraphicFramePr>
          <xdr:cNvPr id="12" name="Gráfico 11"/>
          <xdr:cNvGraphicFramePr>
            <a:graphicFrameLocks/>
          </xdr:cNvGraphicFramePr>
        </xdr:nvGraphicFramePr>
        <xdr:xfrm>
          <a:off x="28644273" y="8236930"/>
          <a:ext cx="5773065" cy="3891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13" name="Gráfico 12"/>
          <xdr:cNvGraphicFramePr>
            <a:graphicFrameLocks/>
          </xdr:cNvGraphicFramePr>
        </xdr:nvGraphicFramePr>
        <xdr:xfrm>
          <a:off x="22305818" y="7949048"/>
          <a:ext cx="6136902" cy="427759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>
    <xdr:from>
      <xdr:col>12</xdr:col>
      <xdr:colOff>655750</xdr:colOff>
      <xdr:row>96</xdr:row>
      <xdr:rowOff>72890</xdr:rowOff>
    </xdr:from>
    <xdr:to>
      <xdr:col>23</xdr:col>
      <xdr:colOff>487661</xdr:colOff>
      <xdr:row>97</xdr:row>
      <xdr:rowOff>171328</xdr:rowOff>
    </xdr:to>
    <xdr:sp macro="" textlink="">
      <xdr:nvSpPr>
        <xdr:cNvPr id="11" name="CaixaDeTexto 8"/>
        <xdr:cNvSpPr txBox="1"/>
      </xdr:nvSpPr>
      <xdr:spPr>
        <a:xfrm>
          <a:off x="13195132" y="19122890"/>
          <a:ext cx="6958853" cy="2889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000" i="1">
              <a:latin typeface="Cambria" panose="02040503050406030204" pitchFamily="18" charset="0"/>
            </a:rPr>
            <a:t>Fonte: IFI e Anexo II-B do Relatório de Estudo Atuarial dos Impactos da PEC n. 6/2019 - SRPPS/ME.</a:t>
          </a:r>
        </a:p>
      </xdr:txBody>
    </xdr:sp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0.4404</cdr:x>
      <cdr:y>0.92887</cdr:y>
    </cdr:from>
    <cdr:to>
      <cdr:x>0.59499</cdr:x>
      <cdr:y>0.99974</cdr:y>
    </cdr:to>
    <cdr:sp macro="" textlink="">
      <cdr:nvSpPr>
        <cdr:cNvPr id="3" name="CaixaDeTexto 8"/>
        <cdr:cNvSpPr txBox="1"/>
      </cdr:nvSpPr>
      <cdr:spPr>
        <a:xfrm xmlns:a="http://schemas.openxmlformats.org/drawingml/2006/main">
          <a:off x="2960255" y="4085937"/>
          <a:ext cx="1039090" cy="31172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00" i="1">
              <a:solidFill>
                <a:srgbClr val="000000"/>
              </a:solidFill>
              <a:latin typeface="Cambria" panose="02040503050406030204" pitchFamily="18" charset="0"/>
            </a:rPr>
            <a:t>Fonte: IFI.</a:t>
          </a:r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0.03339</cdr:x>
      <cdr:y>0.9238</cdr:y>
    </cdr:from>
    <cdr:to>
      <cdr:x>1</cdr:x>
      <cdr:y>0.99652</cdr:y>
    </cdr:to>
    <cdr:sp macro="" textlink="">
      <cdr:nvSpPr>
        <cdr:cNvPr id="3" name="CaixaDeTexto 8"/>
        <cdr:cNvSpPr txBox="1"/>
      </cdr:nvSpPr>
      <cdr:spPr>
        <a:xfrm xmlns:a="http://schemas.openxmlformats.org/drawingml/2006/main">
          <a:off x="240366" y="3670300"/>
          <a:ext cx="6958853" cy="28893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00" i="1">
              <a:latin typeface="Cambria" panose="02040503050406030204" pitchFamily="18" charset="0"/>
            </a:rPr>
            <a:t>Fonte: IFI e Anexo II-B do Relatório de Estudo Atuarial dos Impactos da PEC n. 6/2019 - SRPPS/ME.</a:t>
          </a:r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0.00406</cdr:x>
      <cdr:y>0.91866</cdr:y>
    </cdr:from>
    <cdr:to>
      <cdr:x>0.97195</cdr:x>
      <cdr:y>0.98816</cdr:y>
    </cdr:to>
    <cdr:sp macro="" textlink="">
      <cdr:nvSpPr>
        <cdr:cNvPr id="2" name="CaixaDeTexto 8"/>
        <cdr:cNvSpPr txBox="1"/>
      </cdr:nvSpPr>
      <cdr:spPr>
        <a:xfrm xmlns:a="http://schemas.openxmlformats.org/drawingml/2006/main">
          <a:off x="29217" y="3819220"/>
          <a:ext cx="6958853" cy="28893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00" i="1">
              <a:latin typeface="Cambria" panose="02040503050406030204" pitchFamily="18" charset="0"/>
            </a:rPr>
            <a:t>Fonte: IFI e Anexo II-B do Relatório de Estudo Atuarial dos Impactos da PEC n. 6/2019 - SRPPS/ME.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0.01276</cdr:x>
      <cdr:y>0.90789</cdr:y>
    </cdr:from>
    <cdr:to>
      <cdr:x>0.98724</cdr:x>
      <cdr:y>0.98465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76200" y="3943350"/>
          <a:ext cx="581977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62430</xdr:colOff>
      <xdr:row>31</xdr:row>
      <xdr:rowOff>32017</xdr:rowOff>
    </xdr:from>
    <xdr:to>
      <xdr:col>22</xdr:col>
      <xdr:colOff>489055</xdr:colOff>
      <xdr:row>53</xdr:row>
      <xdr:rowOff>168088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62431</xdr:colOff>
      <xdr:row>6</xdr:row>
      <xdr:rowOff>130469</xdr:rowOff>
    </xdr:from>
    <xdr:to>
      <xdr:col>22</xdr:col>
      <xdr:colOff>481853</xdr:colOff>
      <xdr:row>30</xdr:row>
      <xdr:rowOff>181696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0.01004</cdr:x>
      <cdr:y>0.87602</cdr:y>
    </cdr:from>
    <cdr:to>
      <cdr:x>0.99643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83247" y="3800396"/>
          <a:ext cx="8180294" cy="537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00" i="1">
              <a:latin typeface="Cambria" panose="02040503050406030204" pitchFamily="18" charset="0"/>
            </a:rPr>
            <a:t>Fonte: IFI e Anexo II – B, pag. 23, do Relatório de Estudo Atuarial dos Impactos da PEC nº 6/2019 - RPPS dos servidores civis da União (disponível em </a:t>
          </a:r>
          <a:r>
            <a:rPr lang="pt-BR" sz="1000" i="0">
              <a:latin typeface="Cambria" panose="02040503050406030204" pitchFamily="18" charset="0"/>
            </a:rPr>
            <a:t>http://sa.previdencia.gov.br/site/2019/04/1-RPPS-DA-UNIAO_RELATORIO-DO-ESTUDO-ATUARIAL-DOS-IMPACTOS-DA-PEC-No-6-2019.pdf </a:t>
          </a:r>
          <a:r>
            <a:rPr lang="pt-BR" sz="1000" i="1">
              <a:latin typeface="Cambria" panose="02040503050406030204" pitchFamily="18" charset="0"/>
            </a:rPr>
            <a:t>)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0.02671</cdr:x>
      <cdr:y>0.875</cdr:y>
    </cdr:from>
    <cdr:to>
      <cdr:x>0.94658</cdr:x>
      <cdr:y>0.97727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17713" y="4191000"/>
          <a:ext cx="7497536" cy="489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0.0114</cdr:x>
      <cdr:y>0.87587</cdr:y>
    </cdr:from>
    <cdr:to>
      <cdr:x>0.99053</cdr:x>
      <cdr:y>0.98901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94452" y="4049325"/>
          <a:ext cx="8113058" cy="523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00" i="1">
              <a:latin typeface="Cambria" panose="02040503050406030204" pitchFamily="18" charset="0"/>
            </a:rPr>
            <a:t>Fonte: IFI e Anexo II – B, pag. 23, do Relatório de Estudo Atuarial dos Impactos da PEC nº 6/2019 - RPPS dos servidores civis da União (disponível em </a:t>
          </a:r>
          <a:r>
            <a:rPr lang="pt-BR" sz="1000" i="0">
              <a:latin typeface="Cambria" panose="02040503050406030204" pitchFamily="18" charset="0"/>
            </a:rPr>
            <a:t>http://sa.previdencia.gov.br/site/2019/04/1-RPPS-DA-UNIAO_RELATORIO-DO-ESTUDO-ATUARIAL-DOS-IMPACTOS-DA-PEC-No-6-2019.pdf </a:t>
          </a:r>
          <a:r>
            <a:rPr lang="pt-BR" sz="1000" i="1">
              <a:latin typeface="Cambria" panose="02040503050406030204" pitchFamily="18" charset="0"/>
            </a:rPr>
            <a:t>)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209073</xdr:colOff>
      <xdr:row>10</xdr:row>
      <xdr:rowOff>136072</xdr:rowOff>
    </xdr:from>
    <xdr:to>
      <xdr:col>14</xdr:col>
      <xdr:colOff>291354</xdr:colOff>
      <xdr:row>30</xdr:row>
      <xdr:rowOff>123266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9</xdr:row>
      <xdr:rowOff>0</xdr:rowOff>
    </xdr:from>
    <xdr:to>
      <xdr:col>24</xdr:col>
      <xdr:colOff>313765</xdr:colOff>
      <xdr:row>24</xdr:row>
      <xdr:rowOff>123265</xdr:rowOff>
    </xdr:to>
    <xdr:sp macro="" textlink="">
      <xdr:nvSpPr>
        <xdr:cNvPr id="5" name="Caixa de Texto 2"/>
        <xdr:cNvSpPr txBox="1">
          <a:spLocks noChangeArrowheads="1"/>
        </xdr:cNvSpPr>
      </xdr:nvSpPr>
      <xdr:spPr bwMode="auto">
        <a:xfrm>
          <a:off x="11463618" y="1983441"/>
          <a:ext cx="5154706" cy="298076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just">
            <a:lnSpc>
              <a:spcPct val="115000"/>
            </a:lnSpc>
            <a:spcAft>
              <a:spcPts val="600"/>
            </a:spcAft>
          </a:pPr>
          <a:endParaRPr lang="pt-BR" sz="1100">
            <a:solidFill>
              <a:srgbClr val="000000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Minion Pro"/>
          </a:endParaRPr>
        </a:p>
      </xdr:txBody>
    </xdr:sp>
    <xdr:clientData/>
  </xdr:twoCellAnchor>
  <xdr:twoCellAnchor editAs="oneCell">
    <xdr:from>
      <xdr:col>15</xdr:col>
      <xdr:colOff>78442</xdr:colOff>
      <xdr:row>11</xdr:row>
      <xdr:rowOff>22413</xdr:rowOff>
    </xdr:from>
    <xdr:to>
      <xdr:col>23</xdr:col>
      <xdr:colOff>70730</xdr:colOff>
      <xdr:row>27</xdr:row>
      <xdr:rowOff>67237</xdr:rowOff>
    </xdr:to>
    <xdr:pic>
      <xdr:nvPicPr>
        <xdr:cNvPr id="6" name="Imagem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413" y="2767854"/>
          <a:ext cx="4833229" cy="30928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19</xdr:col>
      <xdr:colOff>416523</xdr:colOff>
      <xdr:row>11</xdr:row>
      <xdr:rowOff>134471</xdr:rowOff>
    </xdr:from>
    <xdr:to>
      <xdr:col>19</xdr:col>
      <xdr:colOff>416523</xdr:colOff>
      <xdr:row>24</xdr:row>
      <xdr:rowOff>83785</xdr:rowOff>
    </xdr:to>
    <xdr:cxnSp macro="">
      <xdr:nvCxnSpPr>
        <xdr:cNvPr id="7" name="Conector reto 6"/>
        <xdr:cNvCxnSpPr/>
      </xdr:nvCxnSpPr>
      <xdr:spPr>
        <a:xfrm flipV="1">
          <a:off x="14210964" y="2879912"/>
          <a:ext cx="0" cy="2425814"/>
        </a:xfrm>
        <a:prstGeom prst="line">
          <a:avLst/>
        </a:prstGeom>
        <a:ln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382906</xdr:colOff>
      <xdr:row>11</xdr:row>
      <xdr:rowOff>179295</xdr:rowOff>
    </xdr:from>
    <xdr:to>
      <xdr:col>20</xdr:col>
      <xdr:colOff>302559</xdr:colOff>
      <xdr:row>13</xdr:row>
      <xdr:rowOff>72153</xdr:rowOff>
    </xdr:to>
    <xdr:sp macro="" textlink="">
      <xdr:nvSpPr>
        <xdr:cNvPr id="8" name="Caixa de Texto 2"/>
        <xdr:cNvSpPr txBox="1">
          <a:spLocks noChangeArrowheads="1"/>
        </xdr:cNvSpPr>
      </xdr:nvSpPr>
      <xdr:spPr bwMode="auto">
        <a:xfrm>
          <a:off x="14177347" y="2924736"/>
          <a:ext cx="524771" cy="273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pt-BR" sz="1050">
              <a:solidFill>
                <a:srgbClr val="000000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Minion Pro"/>
            </a:rPr>
            <a:t>2060</a:t>
          </a:r>
          <a:endParaRPr lang="pt-BR" sz="1600">
            <a:solidFill>
              <a:srgbClr val="000000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Minion Pro"/>
          </a:endParaRPr>
        </a:p>
      </xdr:txBody>
    </xdr:sp>
    <xdr:clientData/>
  </xdr:twoCellAnchor>
  <xdr:twoCellAnchor>
    <xdr:from>
      <xdr:col>7</xdr:col>
      <xdr:colOff>168087</xdr:colOff>
      <xdr:row>8</xdr:row>
      <xdr:rowOff>33619</xdr:rowOff>
    </xdr:from>
    <xdr:to>
      <xdr:col>13</xdr:col>
      <xdr:colOff>560295</xdr:colOff>
      <xdr:row>10</xdr:row>
      <xdr:rowOff>1</xdr:rowOff>
    </xdr:to>
    <xdr:sp macro="" textlink="">
      <xdr:nvSpPr>
        <xdr:cNvPr id="9" name="Caixa de Texto 2"/>
        <xdr:cNvSpPr txBox="1">
          <a:spLocks noChangeArrowheads="1"/>
        </xdr:cNvSpPr>
      </xdr:nvSpPr>
      <xdr:spPr bwMode="auto">
        <a:xfrm>
          <a:off x="6701116" y="2207560"/>
          <a:ext cx="4022914" cy="347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pt-BR" sz="1100" b="1">
              <a:solidFill>
                <a:srgbClr val="000000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Minion Pro"/>
            </a:rPr>
            <a:t>IFI (2020 - 2060)</a:t>
          </a:r>
          <a:endParaRPr lang="pt-BR" sz="1100">
            <a:solidFill>
              <a:srgbClr val="000000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Minion Pro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pt-BR" sz="1100" b="1">
              <a:solidFill>
                <a:srgbClr val="000000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Minion Pro"/>
            </a:rPr>
            <a:t>R$ bilhões, valores nominais (inflação IFI de 3,9% ao ano)</a:t>
          </a:r>
          <a:endParaRPr lang="pt-BR" sz="1100">
            <a:solidFill>
              <a:srgbClr val="000000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Minion Pro"/>
          </a:endParaRPr>
        </a:p>
      </xdr:txBody>
    </xdr:sp>
    <xdr:clientData/>
  </xdr:twoCellAnchor>
  <xdr:twoCellAnchor>
    <xdr:from>
      <xdr:col>15</xdr:col>
      <xdr:colOff>358590</xdr:colOff>
      <xdr:row>8</xdr:row>
      <xdr:rowOff>33617</xdr:rowOff>
    </xdr:from>
    <xdr:to>
      <xdr:col>23</xdr:col>
      <xdr:colOff>89647</xdr:colOff>
      <xdr:row>10</xdr:row>
      <xdr:rowOff>89646</xdr:rowOff>
    </xdr:to>
    <xdr:sp macro="" textlink="">
      <xdr:nvSpPr>
        <xdr:cNvPr id="10" name="Caixa de Texto 2"/>
        <xdr:cNvSpPr txBox="1">
          <a:spLocks noChangeArrowheads="1"/>
        </xdr:cNvSpPr>
      </xdr:nvSpPr>
      <xdr:spPr bwMode="auto">
        <a:xfrm>
          <a:off x="11732561" y="2207558"/>
          <a:ext cx="4571998" cy="437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pt-BR" sz="1100" b="1">
              <a:solidFill>
                <a:srgbClr val="000000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Minion Pro"/>
            </a:rPr>
            <a:t>PLDO 2020 (2019-2093)</a:t>
          </a:r>
          <a:endParaRPr lang="pt-BR" sz="1100">
            <a:solidFill>
              <a:srgbClr val="000000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Minion Pro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pt-BR" sz="1100" b="1">
              <a:solidFill>
                <a:srgbClr val="000000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Minion Pro"/>
            </a:rPr>
            <a:t>R$ bilhões, valores nominais (inflação Grade de Parâmetros SPE)</a:t>
          </a:r>
          <a:endParaRPr lang="pt-BR" sz="1100">
            <a:solidFill>
              <a:srgbClr val="000000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Minion Pro"/>
          </a:endParaRPr>
        </a:p>
      </xdr:txBody>
    </xdr:sp>
    <xdr:clientData/>
  </xdr:twoCellAnchor>
  <xdr:twoCellAnchor>
    <xdr:from>
      <xdr:col>10</xdr:col>
      <xdr:colOff>257734</xdr:colOff>
      <xdr:row>5</xdr:row>
      <xdr:rowOff>22413</xdr:rowOff>
    </xdr:from>
    <xdr:to>
      <xdr:col>18</xdr:col>
      <xdr:colOff>280147</xdr:colOff>
      <xdr:row>7</xdr:row>
      <xdr:rowOff>123264</xdr:rowOff>
    </xdr:to>
    <xdr:sp macro="" textlink="">
      <xdr:nvSpPr>
        <xdr:cNvPr id="11" name="CaixaDeTexto 10"/>
        <xdr:cNvSpPr txBox="1"/>
      </xdr:nvSpPr>
      <xdr:spPr>
        <a:xfrm>
          <a:off x="8606116" y="1624854"/>
          <a:ext cx="4863355" cy="4818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/>
            <a:t>GRÁFICO 28. DESPESA ANUAL COM BENEFÍCIOS, PENSÕES E SALÁRIOS </a:t>
          </a:r>
        </a:p>
        <a:p>
          <a:pPr algn="ctr"/>
          <a:r>
            <a:rPr lang="pt-BR" sz="1200" b="1"/>
            <a:t>VALORES NOMINAIS – GRUPO FECHADO</a:t>
          </a:r>
        </a:p>
      </xdr:txBody>
    </xdr:sp>
    <xdr:clientData/>
  </xdr:twoCellAnchor>
  <xdr:twoCellAnchor>
    <xdr:from>
      <xdr:col>7</xdr:col>
      <xdr:colOff>1</xdr:colOff>
      <xdr:row>28</xdr:row>
      <xdr:rowOff>134470</xdr:rowOff>
    </xdr:from>
    <xdr:to>
      <xdr:col>23</xdr:col>
      <xdr:colOff>11206</xdr:colOff>
      <xdr:row>31</xdr:row>
      <xdr:rowOff>56029</xdr:rowOff>
    </xdr:to>
    <xdr:sp macro="" textlink="">
      <xdr:nvSpPr>
        <xdr:cNvPr id="12" name="CaixaDeTexto 11"/>
        <xdr:cNvSpPr txBox="1"/>
      </xdr:nvSpPr>
      <xdr:spPr>
        <a:xfrm>
          <a:off x="6533030" y="6118411"/>
          <a:ext cx="9693088" cy="4930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1000" i="1">
              <a:latin typeface="Cambria" panose="02040503050406030204" pitchFamily="18" charset="0"/>
            </a:rPr>
            <a:t>Fonte: IFI e PLDO 2020. Gráfico do governo disponível em: </a:t>
          </a:r>
        </a:p>
        <a:p>
          <a:pPr algn="l"/>
          <a:r>
            <a:rPr lang="pt-BR" sz="1000" i="0">
              <a:latin typeface="Cambria" panose="02040503050406030204" pitchFamily="18" charset="0"/>
            </a:rPr>
            <a:t>https://legis.senado.leg.br/sdleg-getter/documento?dm=7942241&amp;ts=1559827188830&amp;disposition=inline#page=190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119905</xdr:colOff>
      <xdr:row>4</xdr:row>
      <xdr:rowOff>33059</xdr:rowOff>
    </xdr:from>
    <xdr:to>
      <xdr:col>15</xdr:col>
      <xdr:colOff>257175</xdr:colOff>
      <xdr:row>23</xdr:row>
      <xdr:rowOff>38101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9</xdr:row>
      <xdr:rowOff>100853</xdr:rowOff>
    </xdr:from>
    <xdr:to>
      <xdr:col>6</xdr:col>
      <xdr:colOff>22412</xdr:colOff>
      <xdr:row>31</xdr:row>
      <xdr:rowOff>123265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95759</xdr:colOff>
      <xdr:row>9</xdr:row>
      <xdr:rowOff>100853</xdr:rowOff>
    </xdr:from>
    <xdr:to>
      <xdr:col>14</xdr:col>
      <xdr:colOff>33617</xdr:colOff>
      <xdr:row>31</xdr:row>
      <xdr:rowOff>123265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0.34567</cdr:x>
      <cdr:y>0.90725</cdr:y>
    </cdr:from>
    <cdr:to>
      <cdr:x>0.63858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098675" y="3288366"/>
          <a:ext cx="1778374" cy="33617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00" i="1">
              <a:latin typeface="Cambria" panose="02040503050406030204" pitchFamily="18" charset="0"/>
            </a:rPr>
            <a:t>Fonte: IFI e PLDO 2020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33618</xdr:colOff>
      <xdr:row>0</xdr:row>
      <xdr:rowOff>44824</xdr:rowOff>
    </xdr:from>
    <xdr:to>
      <xdr:col>7</xdr:col>
      <xdr:colOff>89648</xdr:colOff>
      <xdr:row>4</xdr:row>
      <xdr:rowOff>156882</xdr:rowOff>
    </xdr:to>
    <xdr:sp macro="" textlink="">
      <xdr:nvSpPr>
        <xdr:cNvPr id="2" name="CaixaDeTexto 1"/>
        <xdr:cNvSpPr txBox="1"/>
      </xdr:nvSpPr>
      <xdr:spPr>
        <a:xfrm>
          <a:off x="1658471" y="44824"/>
          <a:ext cx="5692589" cy="874058"/>
        </a:xfrm>
        <a:prstGeom prst="rect">
          <a:avLst/>
        </a:prstGeom>
        <a:solidFill>
          <a:srgbClr val="D5998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1400">
              <a:latin typeface="Cambria" panose="02040503050406030204" pitchFamily="18" charset="0"/>
            </a:rPr>
            <a:t>Esta planilha contém dados adicionais, que vão além daqueles</a:t>
          </a:r>
          <a:r>
            <a:rPr lang="pt-BR" sz="1400" baseline="0">
              <a:latin typeface="Cambria" panose="02040503050406030204" pitchFamily="18" charset="0"/>
            </a:rPr>
            <a:t> presentes no Estudo Especial em sua versão publicada no dia 10 de julho.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108859</xdr:colOff>
      <xdr:row>7</xdr:row>
      <xdr:rowOff>4804</xdr:rowOff>
    </xdr:from>
    <xdr:to>
      <xdr:col>12</xdr:col>
      <xdr:colOff>784411</xdr:colOff>
      <xdr:row>21</xdr:row>
      <xdr:rowOff>4804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112059</xdr:colOff>
      <xdr:row>21</xdr:row>
      <xdr:rowOff>91888</xdr:rowOff>
    </xdr:from>
    <xdr:to>
      <xdr:col>12</xdr:col>
      <xdr:colOff>795617</xdr:colOff>
      <xdr:row>36</xdr:row>
      <xdr:rowOff>127268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136070</xdr:colOff>
      <xdr:row>0</xdr:row>
      <xdr:rowOff>0</xdr:rowOff>
    </xdr:from>
    <xdr:to>
      <xdr:col>11</xdr:col>
      <xdr:colOff>651542</xdr:colOff>
      <xdr:row>6</xdr:row>
      <xdr:rowOff>67234</xdr:rowOff>
    </xdr:to>
    <xdr:sp macro="" textlink="">
      <xdr:nvSpPr>
        <xdr:cNvPr id="4" name="CaixaDeTexto 3"/>
        <xdr:cNvSpPr txBox="1"/>
      </xdr:nvSpPr>
      <xdr:spPr>
        <a:xfrm>
          <a:off x="1985041" y="0"/>
          <a:ext cx="14074589" cy="1210234"/>
        </a:xfrm>
        <a:prstGeom prst="rect">
          <a:avLst/>
        </a:prstGeom>
        <a:solidFill>
          <a:srgbClr val="D5998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1400">
              <a:latin typeface="Cambria" panose="02040503050406030204" pitchFamily="18" charset="0"/>
            </a:rPr>
            <a:t>Esta planilha contém dados adicionais, que vão além daqueles</a:t>
          </a:r>
          <a:r>
            <a:rPr lang="pt-BR" sz="1400" baseline="0">
              <a:latin typeface="Cambria" panose="02040503050406030204" pitchFamily="18" charset="0"/>
            </a:rPr>
            <a:t> presentes no Estudo Especial em sua versão publicada no dia 10 de julho. Abaixo, são apresentadas estatísticas descritivas dos pensionistas calculadas a partir da base cadastral que nos foi encaminhada pela SRPPS/ME. Por isso, </a:t>
          </a:r>
          <a:r>
            <a:rPr lang="pt-BR" sz="1600" b="1" u="sng" baseline="0">
              <a:latin typeface="Cambria" panose="02040503050406030204" pitchFamily="18" charset="0"/>
            </a:rPr>
            <a:t>os números abaixo diferem daqueles publicados no Estudo Especial</a:t>
          </a:r>
          <a:r>
            <a:rPr lang="pt-BR" sz="1400" baseline="0">
              <a:latin typeface="Cambria" panose="02040503050406030204" pitchFamily="18" charset="0"/>
            </a:rPr>
            <a:t>, conforme esclarecimentos contidos no Estudo em sua página 9, particularmente na nota de rodapé 14. A finalidade destes dados é apenas c</a:t>
          </a:r>
          <a:r>
            <a:rPr lang="pt-BR" sz="1400" i="1" baseline="0">
              <a:latin typeface="Cambria" panose="02040503050406030204" pitchFamily="18" charset="0"/>
            </a:rPr>
            <a:t>omplementar </a:t>
          </a:r>
          <a:r>
            <a:rPr lang="pt-BR" sz="1400" baseline="0">
              <a:latin typeface="Cambria" panose="02040503050406030204" pitchFamily="18" charset="0"/>
            </a:rPr>
            <a:t>os demais números expostos neste arquivo.</a:t>
          </a:r>
        </a:p>
      </xdr:txBody>
    </xdr:sp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0.95238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2966888"/>
          <a:ext cx="7386276" cy="148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00" i="1">
              <a:effectLst/>
              <a:latin typeface="Cambria" panose="02040503050406030204" pitchFamily="18" charset="0"/>
              <a:ea typeface="+mn-ea"/>
              <a:cs typeface="+mn-cs"/>
            </a:rPr>
            <a:t>Fonte: Base Cadastral do RPPS dos servidores civis da União – SRPPS/ME. Elaboração: IFI</a:t>
          </a:r>
          <a:endParaRPr lang="en-US" sz="1000" i="1">
            <a:effectLst/>
            <a:latin typeface="Cambria" panose="02040503050406030204" pitchFamily="18" charset="0"/>
            <a:ea typeface="+mn-ea"/>
            <a:cs typeface="+mn-cs"/>
          </a:endParaRP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0.93744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2854780"/>
          <a:ext cx="100965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00" i="1">
              <a:effectLst/>
              <a:latin typeface="Cambria" panose="02040503050406030204" pitchFamily="18" charset="0"/>
              <a:ea typeface="+mn-ea"/>
              <a:cs typeface="+mn-cs"/>
            </a:rPr>
            <a:t>Fonte: Base Cadastral do RPPS dos servidores civis da União – SRPPS/ME. Elaboração: IFI</a:t>
          </a:r>
          <a:endParaRPr lang="en-US" sz="1000" i="1">
            <a:effectLst/>
            <a:latin typeface="Cambria" panose="02040503050406030204" pitchFamily="18" charset="0"/>
            <a:ea typeface="+mn-ea"/>
            <a:cs typeface="+mn-cs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0.93798</cdr:y>
    </cdr:from>
    <cdr:to>
      <cdr:x>1</cdr:x>
      <cdr:y>0.9972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4191000"/>
          <a:ext cx="9455726" cy="2645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00" i="1">
              <a:effectLst/>
              <a:latin typeface="Cambria" panose="02040503050406030204" pitchFamily="18" charset="0"/>
              <a:ea typeface="+mn-ea"/>
              <a:cs typeface="+mn-cs"/>
            </a:rPr>
            <a:t>Fonte: Base Cadastral do RPPS dos servidores civis da União – SRPPS/ME. Elaboração: IFI</a:t>
          </a:r>
          <a:endParaRPr lang="en-US" sz="1000" i="1">
            <a:effectLst/>
            <a:latin typeface="Cambria" panose="02040503050406030204" pitchFamily="18" charset="0"/>
            <a:ea typeface="+mn-ea"/>
            <a:cs typeface="+mn-cs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0.95666</cdr:y>
    </cdr:from>
    <cdr:to>
      <cdr:x>1</cdr:x>
      <cdr:y>0.99734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4191000"/>
          <a:ext cx="9438408" cy="178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00" i="1">
              <a:effectLst/>
              <a:latin typeface="Cambria" panose="02040503050406030204" pitchFamily="18" charset="0"/>
              <a:ea typeface="+mn-ea"/>
              <a:cs typeface="+mn-cs"/>
            </a:rPr>
            <a:t>Fonte: Base Cadastral do RPPS dos servidores civis da União – SRPPS/ME. Elaboração: IFI</a:t>
          </a:r>
          <a:endParaRPr lang="en-US" sz="1000" i="1">
            <a:effectLst/>
            <a:latin typeface="Cambria" panose="02040503050406030204" pitchFamily="18" charset="0"/>
            <a:ea typeface="+mn-ea"/>
            <a:cs typeface="+mn-cs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401217</xdr:rowOff>
    </xdr:from>
    <xdr:to>
      <xdr:col>6</xdr:col>
      <xdr:colOff>0</xdr:colOff>
      <xdr:row>39</xdr:row>
      <xdr:rowOff>176080</xdr:rowOff>
    </xdr:to>
    <xdr:grpSp>
      <xdr:nvGrpSpPr>
        <xdr:cNvPr id="20" name="Grupo 19"/>
        <xdr:cNvGrpSpPr/>
      </xdr:nvGrpSpPr>
      <xdr:grpSpPr>
        <a:xfrm>
          <a:off x="0" y="563142"/>
          <a:ext cx="8330045" cy="7025120"/>
          <a:chOff x="0" y="9094944"/>
          <a:chExt cx="8330045" cy="7048500"/>
        </a:xfrm>
      </xdr:grpSpPr>
      <xdr:grpSp>
        <xdr:nvGrpSpPr>
          <xdr:cNvPr id="2" name="Grupo 1"/>
          <xdr:cNvGrpSpPr/>
        </xdr:nvGrpSpPr>
        <xdr:grpSpPr>
          <a:xfrm>
            <a:off x="0" y="9094944"/>
            <a:ext cx="8330045" cy="7048500"/>
            <a:chOff x="5987144" y="7211786"/>
            <a:chExt cx="8613322" cy="6994072"/>
          </a:xfrm>
        </xdr:grpSpPr>
        <xdr:grpSp>
          <xdr:nvGrpSpPr>
            <xdr:cNvPr id="3" name="Grupo 2"/>
            <xdr:cNvGrpSpPr/>
          </xdr:nvGrpSpPr>
          <xdr:grpSpPr>
            <a:xfrm>
              <a:off x="5987144" y="7211786"/>
              <a:ext cx="8613322" cy="6994072"/>
              <a:chOff x="5987144" y="7211786"/>
              <a:chExt cx="8613322" cy="6994072"/>
            </a:xfrm>
          </xdr:grpSpPr>
          <xdr:sp macro="" textlink="">
            <xdr:nvSpPr>
              <xdr:cNvPr id="5" name="Retângulo 4"/>
              <xdr:cNvSpPr/>
            </xdr:nvSpPr>
            <xdr:spPr>
              <a:xfrm>
                <a:off x="5987144" y="7211786"/>
                <a:ext cx="8613322" cy="6994072"/>
              </a:xfrm>
              <a:prstGeom prst="rect">
                <a:avLst/>
              </a:prstGeom>
              <a:solidFill>
                <a:sysClr val="window" lastClr="FFFFFF"/>
              </a:solidFill>
              <a:ln>
                <a:solidFill>
                  <a:schemeClr val="accent4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  <xdr:graphicFrame macro="">
            <xdr:nvGraphicFramePr>
              <xdr:cNvPr id="6" name="Gráfico 5"/>
              <xdr:cNvGraphicFramePr>
                <a:graphicFrameLocks/>
              </xdr:cNvGraphicFramePr>
            </xdr:nvGraphicFramePr>
            <xdr:xfrm>
              <a:off x="6286500" y="7688035"/>
              <a:ext cx="3878036" cy="285750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7" name="Gráfico 6"/>
              <xdr:cNvGraphicFramePr>
                <a:graphicFrameLocks/>
              </xdr:cNvGraphicFramePr>
            </xdr:nvGraphicFramePr>
            <xdr:xfrm>
              <a:off x="10327821" y="7688035"/>
              <a:ext cx="3878036" cy="285750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graphicFrame macro="">
            <xdr:nvGraphicFramePr>
              <xdr:cNvPr id="8" name="Gráfico 7"/>
              <xdr:cNvGraphicFramePr>
                <a:graphicFrameLocks/>
              </xdr:cNvGraphicFramePr>
            </xdr:nvGraphicFramePr>
            <xdr:xfrm>
              <a:off x="6286500" y="10872107"/>
              <a:ext cx="3878036" cy="285750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9" name="Gráfico 8"/>
              <xdr:cNvGraphicFramePr>
                <a:graphicFrameLocks/>
              </xdr:cNvGraphicFramePr>
            </xdr:nvGraphicFramePr>
            <xdr:xfrm>
              <a:off x="10327821" y="10872107"/>
              <a:ext cx="3878036" cy="285750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  <xdr:sp macro="" textlink="">
          <xdr:nvSpPr>
            <xdr:cNvPr id="4" name="CaixaDeTexto 3"/>
            <xdr:cNvSpPr txBox="1"/>
          </xdr:nvSpPr>
          <xdr:spPr>
            <a:xfrm>
              <a:off x="6300107" y="7266214"/>
              <a:ext cx="8055429" cy="28575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1200" b="1"/>
                <a:t>GRÁFICO 5. DISTRIBUIÇÃO DE FREQUÊNCIA DE SALÁRIOS</a:t>
              </a:r>
              <a:r>
                <a:rPr lang="pt-BR" sz="1200" b="1" baseline="0"/>
                <a:t> DE </a:t>
              </a:r>
              <a:r>
                <a:rPr lang="pt-BR" sz="1200" b="1"/>
                <a:t>SERVIDORES ATIVOS DE NÍVEL MÉDIO, POR PODER (EM %)</a:t>
              </a:r>
            </a:p>
          </xdr:txBody>
        </xdr:sp>
      </xdr:grpSp>
      <xdr:sp macro="" textlink="">
        <xdr:nvSpPr>
          <xdr:cNvPr id="18" name="Caixa de texto 1"/>
          <xdr:cNvSpPr txBox="1"/>
        </xdr:nvSpPr>
        <xdr:spPr>
          <a:xfrm>
            <a:off x="0" y="15776864"/>
            <a:ext cx="8330045" cy="264562"/>
          </a:xfrm>
          <a:prstGeom prst="rect">
            <a:avLst/>
          </a:prstGeom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1000" i="1">
                <a:effectLst/>
                <a:latin typeface="Cambria" panose="02040503050406030204" pitchFamily="18" charset="0"/>
                <a:ea typeface="+mn-ea"/>
                <a:cs typeface="+mn-cs"/>
              </a:rPr>
              <a:t>Fonte: Base Cadastral do RPPS dos servidores civis da União – SRPPS/ME. Elaboração: IFI</a:t>
            </a:r>
            <a:endParaRPr lang="en-US" sz="1000" i="1">
              <a:effectLst/>
              <a:latin typeface="Cambria" panose="02040503050406030204" pitchFamily="18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6</xdr:col>
      <xdr:colOff>8122</xdr:colOff>
      <xdr:row>2</xdr:row>
      <xdr:rowOff>403412</xdr:rowOff>
    </xdr:from>
    <xdr:to>
      <xdr:col>13</xdr:col>
      <xdr:colOff>0</xdr:colOff>
      <xdr:row>39</xdr:row>
      <xdr:rowOff>176893</xdr:rowOff>
    </xdr:to>
    <xdr:grpSp>
      <xdr:nvGrpSpPr>
        <xdr:cNvPr id="22" name="Grupo 21"/>
        <xdr:cNvGrpSpPr/>
      </xdr:nvGrpSpPr>
      <xdr:grpSpPr>
        <a:xfrm>
          <a:off x="8338167" y="565337"/>
          <a:ext cx="9066606" cy="7023738"/>
          <a:chOff x="8338167" y="9083422"/>
          <a:chExt cx="9066606" cy="7016761"/>
        </a:xfrm>
      </xdr:grpSpPr>
      <xdr:grpSp>
        <xdr:nvGrpSpPr>
          <xdr:cNvPr id="10" name="Grupo 9"/>
          <xdr:cNvGrpSpPr/>
        </xdr:nvGrpSpPr>
        <xdr:grpSpPr>
          <a:xfrm>
            <a:off x="8338167" y="9083422"/>
            <a:ext cx="9066606" cy="7016761"/>
            <a:chOff x="5987144" y="7211786"/>
            <a:chExt cx="8613322" cy="6994072"/>
          </a:xfrm>
        </xdr:grpSpPr>
        <xdr:grpSp>
          <xdr:nvGrpSpPr>
            <xdr:cNvPr id="11" name="Grupo 10"/>
            <xdr:cNvGrpSpPr/>
          </xdr:nvGrpSpPr>
          <xdr:grpSpPr>
            <a:xfrm>
              <a:off x="5987144" y="7211786"/>
              <a:ext cx="8613322" cy="6994072"/>
              <a:chOff x="5987144" y="7211786"/>
              <a:chExt cx="8613322" cy="6994072"/>
            </a:xfrm>
          </xdr:grpSpPr>
          <xdr:sp macro="" textlink="">
            <xdr:nvSpPr>
              <xdr:cNvPr id="13" name="Retângulo 12"/>
              <xdr:cNvSpPr/>
            </xdr:nvSpPr>
            <xdr:spPr>
              <a:xfrm>
                <a:off x="5987144" y="7211786"/>
                <a:ext cx="8613322" cy="6994072"/>
              </a:xfrm>
              <a:prstGeom prst="rect">
                <a:avLst/>
              </a:prstGeom>
              <a:solidFill>
                <a:sysClr val="window" lastClr="FFFFFF"/>
              </a:solidFill>
              <a:ln>
                <a:solidFill>
                  <a:schemeClr val="accent4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>
                  <a:latin typeface="Cambria" panose="02040503050406030204" pitchFamily="18" charset="0"/>
                </a:endParaRPr>
              </a:p>
            </xdr:txBody>
          </xdr:sp>
          <xdr:graphicFrame macro="">
            <xdr:nvGraphicFramePr>
              <xdr:cNvPr id="14" name="Gráfico 13"/>
              <xdr:cNvGraphicFramePr>
                <a:graphicFrameLocks/>
              </xdr:cNvGraphicFramePr>
            </xdr:nvGraphicFramePr>
            <xdr:xfrm>
              <a:off x="6286500" y="7688035"/>
              <a:ext cx="3878036" cy="285750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"/>
              </a:graphicData>
            </a:graphic>
          </xdr:graphicFrame>
          <xdr:graphicFrame macro="">
            <xdr:nvGraphicFramePr>
              <xdr:cNvPr id="15" name="Gráfico 14"/>
              <xdr:cNvGraphicFramePr>
                <a:graphicFrameLocks/>
              </xdr:cNvGraphicFramePr>
            </xdr:nvGraphicFramePr>
            <xdr:xfrm>
              <a:off x="10327821" y="7688035"/>
              <a:ext cx="3878036" cy="285750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6"/>
              </a:graphicData>
            </a:graphic>
          </xdr:graphicFrame>
          <xdr:graphicFrame macro="">
            <xdr:nvGraphicFramePr>
              <xdr:cNvPr id="16" name="Gráfico 15"/>
              <xdr:cNvGraphicFramePr>
                <a:graphicFrameLocks/>
              </xdr:cNvGraphicFramePr>
            </xdr:nvGraphicFramePr>
            <xdr:xfrm>
              <a:off x="6286500" y="10872107"/>
              <a:ext cx="3878036" cy="285750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7"/>
              </a:graphicData>
            </a:graphic>
          </xdr:graphicFrame>
          <xdr:graphicFrame macro="">
            <xdr:nvGraphicFramePr>
              <xdr:cNvPr id="17" name="Gráfico 16"/>
              <xdr:cNvGraphicFramePr>
                <a:graphicFrameLocks/>
              </xdr:cNvGraphicFramePr>
            </xdr:nvGraphicFramePr>
            <xdr:xfrm>
              <a:off x="10327821" y="10872107"/>
              <a:ext cx="3878036" cy="285750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8"/>
              </a:graphicData>
            </a:graphic>
          </xdr:graphicFrame>
        </xdr:grpSp>
        <xdr:sp macro="" textlink="">
          <xdr:nvSpPr>
            <xdr:cNvPr id="12" name="CaixaDeTexto 11"/>
            <xdr:cNvSpPr txBox="1"/>
          </xdr:nvSpPr>
          <xdr:spPr>
            <a:xfrm>
              <a:off x="6300107" y="7266214"/>
              <a:ext cx="8055429" cy="28575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1200" b="1">
                  <a:latin typeface="+mn-lt"/>
                </a:rPr>
                <a:t>GRÁFICO 6. DISTRIBUIÇÃO DE FREQUÊNCIA DE SALÁRIOS DE SERVIDORES ATIVOS DE NÍVEL SUPERIOR, POR PODER (EM %)</a:t>
              </a:r>
            </a:p>
          </xdr:txBody>
        </xdr:sp>
      </xdr:grpSp>
      <xdr:sp macro="" textlink="">
        <xdr:nvSpPr>
          <xdr:cNvPr id="21" name="Caixa de texto 1"/>
          <xdr:cNvSpPr txBox="1"/>
        </xdr:nvSpPr>
        <xdr:spPr>
          <a:xfrm>
            <a:off x="8338167" y="15776864"/>
            <a:ext cx="9066606" cy="264562"/>
          </a:xfrm>
          <a:prstGeom prst="rect">
            <a:avLst/>
          </a:prstGeom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1000" i="1">
                <a:effectLst/>
                <a:latin typeface="Cambria" panose="02040503050406030204" pitchFamily="18" charset="0"/>
                <a:ea typeface="+mn-ea"/>
                <a:cs typeface="+mn-cs"/>
              </a:rPr>
              <a:t>Fonte: Base Cadastral do RPPS dos servidores civis da União – SRPPS/ME. Elaboração: IFI</a:t>
            </a:r>
            <a:endParaRPr lang="en-US" sz="1000" i="1">
              <a:effectLst/>
              <a:latin typeface="Cambria" panose="02040503050406030204" pitchFamily="18" charset="0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68036</xdr:colOff>
      <xdr:row>9</xdr:row>
      <xdr:rowOff>103416</xdr:rowOff>
    </xdr:from>
    <xdr:to>
      <xdr:col>4</xdr:col>
      <xdr:colOff>68036</xdr:colOff>
      <xdr:row>28</xdr:row>
      <xdr:rowOff>27214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138793</xdr:colOff>
      <xdr:row>9</xdr:row>
      <xdr:rowOff>108857</xdr:rowOff>
    </xdr:from>
    <xdr:to>
      <xdr:col>9</xdr:col>
      <xdr:colOff>148318</xdr:colOff>
      <xdr:row>28</xdr:row>
      <xdr:rowOff>23132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GEP\Estrat&#233;gia%20e%20Pesquisa\calend&#225;rio\AcompMercBoleti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ovespa_acum"/>
      <sheetName val="BRASIL"/>
      <sheetName val="Embi"/>
      <sheetName val="EUA"/>
      <sheetName val="ARG"/>
      <sheetName val="EURO"/>
      <sheetName val="UK"/>
      <sheetName val="G_Bolsas"/>
      <sheetName val="G_Bolsas (2)"/>
      <sheetName val="Bolsas"/>
      <sheetName val="Petroleo"/>
      <sheetName val="US Desemprego x Confiança"/>
      <sheetName val="G_EmbiBrasil"/>
      <sheetName val="G_Conf_EUA"/>
      <sheetName val="G_US Prod ind x Capacidade "/>
      <sheetName val="G_US ISM"/>
      <sheetName val="AR Inflação"/>
      <sheetName val="Petroleo Brent"/>
      <sheetName val="oil"/>
      <sheetName val="AR Confiança e atividade"/>
      <sheetName val="G_Câmbio"/>
      <sheetName val="G_bovespa"/>
      <sheetName val="G_petróleo"/>
      <sheetName val="G_ARG_arrectrib"/>
      <sheetName val="G_AR Câmbio)"/>
      <sheetName val="G_EmbiArg"/>
      <sheetName val="G_AR REs"/>
      <sheetName val="Graficos EUA"/>
      <sheetName val="Plan1"/>
      <sheetName val="Jap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acebook.com/instituicaofiscalindependente" TargetMode="External"/><Relationship Id="rId2" Type="http://schemas.openxmlformats.org/officeDocument/2006/relationships/hyperlink" Target="https://www.instagram.com/ifibrasil" TargetMode="External"/><Relationship Id="rId1" Type="http://schemas.openxmlformats.org/officeDocument/2006/relationships/hyperlink" Target="http://www2.senado.leg.br/bdsf/bitstream/handle/id/558845/EE_10_Impacto_PEC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witter.com/ifibrasi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A58"/>
  <sheetViews>
    <sheetView tabSelected="1" zoomScale="85" zoomScaleNormal="85" workbookViewId="0">
      <selection activeCell="A45" sqref="A45"/>
    </sheetView>
  </sheetViews>
  <sheetFormatPr defaultColWidth="0" defaultRowHeight="15" zeroHeight="1" x14ac:dyDescent="0.25"/>
  <cols>
    <col min="1" max="1" width="4.28515625" style="1" customWidth="1"/>
    <col min="2" max="10" width="11.7109375" style="1" customWidth="1"/>
    <col min="11" max="11" width="13" style="1" customWidth="1"/>
    <col min="12" max="12" width="15.7109375" style="1" customWidth="1"/>
    <col min="13" max="19" width="13" style="1" customWidth="1"/>
    <col min="20" max="20" width="27" style="1" customWidth="1"/>
    <col min="21" max="21" width="14" style="1" customWidth="1"/>
    <col min="22" max="27" width="0" style="1" hidden="1" customWidth="1"/>
    <col min="28" max="16384" width="9.140625" style="1" hidden="1"/>
  </cols>
  <sheetData>
    <row r="1" spans="1:20" x14ac:dyDescent="0.25">
      <c r="A1" s="19"/>
      <c r="R1" s="20"/>
      <c r="S1" s="20"/>
      <c r="T1" s="20"/>
    </row>
    <row r="2" spans="1:20" x14ac:dyDescent="0.25">
      <c r="R2" s="20"/>
      <c r="S2" s="21"/>
      <c r="T2" s="21"/>
    </row>
    <row r="3" spans="1:20" x14ac:dyDescent="0.25">
      <c r="B3" s="22"/>
      <c r="C3" s="22"/>
      <c r="R3" s="20"/>
      <c r="S3" s="23"/>
      <c r="T3" s="23"/>
    </row>
    <row r="4" spans="1:20" x14ac:dyDescent="0.25">
      <c r="R4" s="20"/>
      <c r="S4" s="23"/>
      <c r="T4" s="23"/>
    </row>
    <row r="5" spans="1:20" x14ac:dyDescent="0.25">
      <c r="R5" s="20"/>
      <c r="S5" s="23"/>
      <c r="T5" s="23"/>
    </row>
    <row r="6" spans="1:20" x14ac:dyDescent="0.25"/>
    <row r="7" spans="1:20" ht="43.5" customHeight="1" x14ac:dyDescent="0.25">
      <c r="A7" s="24"/>
      <c r="B7" s="400" t="s">
        <v>168</v>
      </c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400"/>
      <c r="Q7" s="400"/>
      <c r="R7" s="400"/>
      <c r="S7" s="400"/>
      <c r="T7" s="400"/>
    </row>
    <row r="8" spans="1:20" ht="18" customHeight="1" x14ac:dyDescent="0.25">
      <c r="A8" s="24"/>
      <c r="B8" s="401" t="s">
        <v>166</v>
      </c>
      <c r="C8" s="401"/>
      <c r="D8" s="401"/>
      <c r="E8" s="401"/>
      <c r="F8" s="401"/>
      <c r="G8" s="401"/>
      <c r="H8" s="401"/>
      <c r="I8" s="401"/>
      <c r="J8" s="401"/>
      <c r="K8" s="401"/>
      <c r="L8" s="401"/>
      <c r="M8" s="401"/>
      <c r="N8" s="401"/>
      <c r="O8" s="401"/>
      <c r="P8" s="401"/>
      <c r="Q8" s="401"/>
      <c r="R8" s="401"/>
      <c r="S8" s="401"/>
      <c r="T8" s="401"/>
    </row>
    <row r="9" spans="1:20" ht="18" customHeight="1" x14ac:dyDescent="0.25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9.5" customHeight="1" thickBot="1" x14ac:dyDescent="0.3">
      <c r="A10" s="24"/>
      <c r="B10" s="402" t="s">
        <v>60</v>
      </c>
      <c r="C10" s="402"/>
      <c r="D10" s="402"/>
      <c r="E10" s="402"/>
      <c r="F10" s="402"/>
      <c r="G10" s="402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  <c r="T10" s="402"/>
    </row>
    <row r="11" spans="1:20" ht="15" customHeight="1" x14ac:dyDescent="0.25">
      <c r="A11" s="24"/>
      <c r="B11" s="395" t="s">
        <v>173</v>
      </c>
      <c r="C11" s="395"/>
      <c r="D11" s="395"/>
      <c r="E11" s="395"/>
      <c r="F11" s="395"/>
      <c r="G11" s="395"/>
      <c r="H11" s="395"/>
      <c r="I11" s="395"/>
      <c r="J11" s="395"/>
      <c r="K11" s="395"/>
      <c r="L11" s="395"/>
      <c r="M11" s="395" t="s">
        <v>193</v>
      </c>
      <c r="N11" s="395"/>
      <c r="O11" s="395"/>
      <c r="P11" s="395"/>
      <c r="Q11" s="395"/>
      <c r="R11" s="395"/>
      <c r="S11" s="395"/>
      <c r="T11" s="395"/>
    </row>
    <row r="12" spans="1:20" ht="15" customHeight="1" x14ac:dyDescent="0.25">
      <c r="A12" s="24"/>
      <c r="B12" s="396" t="s">
        <v>174</v>
      </c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 t="s">
        <v>194</v>
      </c>
      <c r="N12" s="396"/>
      <c r="O12" s="396"/>
      <c r="P12" s="396"/>
      <c r="Q12" s="396"/>
      <c r="R12" s="396"/>
      <c r="S12" s="396"/>
      <c r="T12" s="396"/>
    </row>
    <row r="13" spans="1:20" ht="15" customHeight="1" x14ac:dyDescent="0.25">
      <c r="A13" s="24"/>
      <c r="B13" s="395" t="s">
        <v>175</v>
      </c>
      <c r="C13" s="395"/>
      <c r="D13" s="395"/>
      <c r="E13" s="395"/>
      <c r="F13" s="395"/>
      <c r="G13" s="395"/>
      <c r="H13" s="395"/>
      <c r="I13" s="395"/>
      <c r="J13" s="395"/>
      <c r="K13" s="395"/>
      <c r="L13" s="395"/>
      <c r="M13" s="395" t="s">
        <v>181</v>
      </c>
      <c r="N13" s="395"/>
      <c r="O13" s="395"/>
      <c r="P13" s="395"/>
      <c r="Q13" s="395"/>
      <c r="R13" s="395"/>
      <c r="S13" s="395"/>
      <c r="T13" s="395"/>
    </row>
    <row r="14" spans="1:20" ht="15" customHeight="1" x14ac:dyDescent="0.25">
      <c r="A14" s="24"/>
      <c r="B14" s="396" t="s">
        <v>176</v>
      </c>
      <c r="C14" s="396"/>
      <c r="D14" s="396"/>
      <c r="E14" s="396"/>
      <c r="F14" s="396"/>
      <c r="G14" s="396"/>
      <c r="H14" s="396"/>
      <c r="I14" s="396"/>
      <c r="J14" s="396"/>
      <c r="K14" s="396"/>
      <c r="L14" s="396"/>
      <c r="M14" s="396" t="s">
        <v>195</v>
      </c>
      <c r="N14" s="396"/>
      <c r="O14" s="396"/>
      <c r="P14" s="396"/>
      <c r="Q14" s="396"/>
      <c r="R14" s="396"/>
      <c r="S14" s="396"/>
      <c r="T14" s="396"/>
    </row>
    <row r="15" spans="1:20" ht="15" customHeight="1" x14ac:dyDescent="0.25">
      <c r="A15" s="24"/>
      <c r="B15" s="395" t="s">
        <v>177</v>
      </c>
      <c r="C15" s="395"/>
      <c r="D15" s="395"/>
      <c r="E15" s="395"/>
      <c r="F15" s="395"/>
      <c r="G15" s="395"/>
      <c r="H15" s="395"/>
      <c r="I15" s="395"/>
      <c r="J15" s="395"/>
      <c r="K15" s="395"/>
      <c r="L15" s="395"/>
      <c r="M15" s="395" t="s">
        <v>196</v>
      </c>
      <c r="N15" s="395"/>
      <c r="O15" s="395"/>
      <c r="P15" s="395"/>
      <c r="Q15" s="395"/>
      <c r="R15" s="395"/>
      <c r="S15" s="395"/>
      <c r="T15" s="395"/>
    </row>
    <row r="16" spans="1:20" ht="15" customHeight="1" x14ac:dyDescent="0.25">
      <c r="A16" s="24"/>
      <c r="B16" s="396" t="s">
        <v>178</v>
      </c>
      <c r="C16" s="396"/>
      <c r="D16" s="396"/>
      <c r="E16" s="396"/>
      <c r="F16" s="396"/>
      <c r="G16" s="396"/>
      <c r="H16" s="396"/>
      <c r="I16" s="396"/>
      <c r="J16" s="396"/>
      <c r="K16" s="396"/>
      <c r="L16" s="396"/>
      <c r="M16" s="396" t="s">
        <v>191</v>
      </c>
      <c r="N16" s="396"/>
      <c r="O16" s="396"/>
      <c r="P16" s="396"/>
      <c r="Q16" s="396"/>
      <c r="R16" s="396"/>
      <c r="S16" s="396"/>
      <c r="T16" s="396"/>
    </row>
    <row r="17" spans="1:20" x14ac:dyDescent="0.25">
      <c r="A17" s="24"/>
      <c r="B17" s="395" t="s">
        <v>180</v>
      </c>
      <c r="C17" s="395"/>
      <c r="D17" s="395"/>
      <c r="E17" s="395"/>
      <c r="F17" s="395"/>
      <c r="G17" s="395"/>
      <c r="H17" s="395"/>
      <c r="I17" s="395"/>
      <c r="J17" s="395"/>
      <c r="K17" s="395"/>
      <c r="L17" s="395"/>
      <c r="M17" s="395" t="s">
        <v>192</v>
      </c>
      <c r="N17" s="395"/>
      <c r="O17" s="395"/>
      <c r="P17" s="395"/>
      <c r="Q17" s="395"/>
      <c r="R17" s="395"/>
      <c r="S17" s="395"/>
      <c r="T17" s="395"/>
    </row>
    <row r="18" spans="1:20" ht="15" customHeight="1" x14ac:dyDescent="0.25">
      <c r="A18" s="24"/>
      <c r="B18" s="397" t="s">
        <v>179</v>
      </c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397" t="s">
        <v>197</v>
      </c>
      <c r="N18" s="397"/>
      <c r="O18" s="397"/>
      <c r="P18" s="397"/>
      <c r="Q18" s="397"/>
      <c r="R18" s="397"/>
      <c r="S18" s="397"/>
      <c r="T18" s="397"/>
    </row>
    <row r="19" spans="1:20" ht="15" customHeight="1" x14ac:dyDescent="0.25">
      <c r="A19" s="24"/>
      <c r="B19" s="395" t="s">
        <v>188</v>
      </c>
      <c r="C19" s="395"/>
      <c r="D19" s="395"/>
      <c r="E19" s="395"/>
      <c r="F19" s="395"/>
      <c r="G19" s="395"/>
      <c r="H19" s="395"/>
      <c r="I19" s="395"/>
      <c r="J19" s="395"/>
      <c r="K19" s="395"/>
      <c r="L19" s="395"/>
      <c r="M19" s="395" t="s">
        <v>198</v>
      </c>
      <c r="N19" s="395"/>
      <c r="O19" s="395"/>
      <c r="P19" s="395"/>
      <c r="Q19" s="395"/>
      <c r="R19" s="395"/>
      <c r="S19" s="395"/>
      <c r="T19" s="395"/>
    </row>
    <row r="20" spans="1:20" ht="15" customHeight="1" x14ac:dyDescent="0.25">
      <c r="A20" s="24"/>
      <c r="B20" s="397" t="s">
        <v>182</v>
      </c>
      <c r="C20" s="397"/>
      <c r="D20" s="397"/>
      <c r="E20" s="397"/>
      <c r="F20" s="397"/>
      <c r="G20" s="397"/>
      <c r="H20" s="397"/>
      <c r="I20" s="397"/>
      <c r="J20" s="397"/>
      <c r="K20" s="397"/>
      <c r="L20" s="397"/>
      <c r="M20" s="396" t="s">
        <v>199</v>
      </c>
      <c r="N20" s="396"/>
      <c r="O20" s="396"/>
      <c r="P20" s="396"/>
      <c r="Q20" s="396"/>
      <c r="R20" s="396"/>
      <c r="S20" s="396"/>
      <c r="T20" s="396"/>
    </row>
    <row r="21" spans="1:20" ht="15" customHeight="1" x14ac:dyDescent="0.25">
      <c r="A21" s="24"/>
      <c r="B21" s="395" t="s">
        <v>183</v>
      </c>
      <c r="C21" s="395"/>
      <c r="D21" s="395"/>
      <c r="E21" s="395"/>
      <c r="F21" s="395"/>
      <c r="G21" s="395"/>
      <c r="H21" s="395"/>
      <c r="I21" s="395"/>
      <c r="J21" s="395"/>
      <c r="K21" s="395"/>
      <c r="L21" s="395"/>
      <c r="M21" s="399" t="s">
        <v>200</v>
      </c>
      <c r="N21" s="399"/>
      <c r="O21" s="399"/>
      <c r="P21" s="399"/>
      <c r="Q21" s="399"/>
      <c r="R21" s="399"/>
      <c r="S21" s="399"/>
      <c r="T21" s="399"/>
    </row>
    <row r="22" spans="1:20" ht="15" customHeight="1" x14ac:dyDescent="0.25">
      <c r="A22" s="24"/>
      <c r="B22" s="397" t="s">
        <v>189</v>
      </c>
      <c r="C22" s="397"/>
      <c r="D22" s="397"/>
      <c r="E22" s="397"/>
      <c r="F22" s="397"/>
      <c r="G22" s="397"/>
      <c r="H22" s="397"/>
      <c r="I22" s="397"/>
      <c r="J22" s="397"/>
      <c r="K22" s="397"/>
      <c r="L22" s="397"/>
      <c r="M22" s="398" t="s">
        <v>201</v>
      </c>
      <c r="N22" s="398"/>
      <c r="O22" s="398"/>
      <c r="P22" s="398"/>
      <c r="Q22" s="398"/>
      <c r="R22" s="398"/>
      <c r="S22" s="398"/>
      <c r="T22" s="398"/>
    </row>
    <row r="23" spans="1:20" ht="15" customHeight="1" x14ac:dyDescent="0.25">
      <c r="A23" s="24"/>
      <c r="B23" s="395" t="s">
        <v>190</v>
      </c>
      <c r="C23" s="395"/>
      <c r="D23" s="395"/>
      <c r="E23" s="395"/>
      <c r="F23" s="395"/>
      <c r="G23" s="395"/>
      <c r="H23" s="395"/>
      <c r="I23" s="395"/>
      <c r="J23" s="395"/>
      <c r="K23" s="395"/>
      <c r="L23" s="395"/>
      <c r="M23" s="399" t="s">
        <v>202</v>
      </c>
      <c r="N23" s="399"/>
      <c r="O23" s="399"/>
      <c r="P23" s="399"/>
      <c r="Q23" s="399"/>
      <c r="R23" s="399"/>
      <c r="S23" s="399"/>
      <c r="T23" s="399"/>
    </row>
    <row r="24" spans="1:20" ht="15" customHeight="1" x14ac:dyDescent="0.25">
      <c r="B24" s="396" t="s">
        <v>171</v>
      </c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8" t="s">
        <v>203</v>
      </c>
      <c r="N24" s="398"/>
      <c r="O24" s="398"/>
      <c r="P24" s="398"/>
      <c r="Q24" s="398"/>
      <c r="R24" s="398"/>
      <c r="S24" s="398"/>
      <c r="T24" s="398"/>
    </row>
    <row r="25" spans="1:20" ht="15" customHeight="1" x14ac:dyDescent="0.25">
      <c r="B25" s="395" t="s">
        <v>150</v>
      </c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9" t="s">
        <v>204</v>
      </c>
      <c r="N25" s="399"/>
      <c r="O25" s="399"/>
      <c r="P25" s="399"/>
      <c r="Q25" s="399"/>
      <c r="R25" s="399"/>
      <c r="S25" s="399"/>
      <c r="T25" s="399"/>
    </row>
    <row r="26" spans="1:20" ht="15" customHeight="1" x14ac:dyDescent="0.25">
      <c r="B26" s="397" t="s">
        <v>151</v>
      </c>
      <c r="C26" s="397"/>
      <c r="D26" s="397"/>
      <c r="E26" s="397"/>
      <c r="F26" s="397"/>
      <c r="G26" s="397"/>
      <c r="H26" s="397"/>
      <c r="I26" s="397"/>
      <c r="J26" s="397"/>
      <c r="K26" s="397"/>
      <c r="L26" s="397"/>
      <c r="M26" s="398" t="s">
        <v>205</v>
      </c>
      <c r="N26" s="398"/>
      <c r="O26" s="398"/>
      <c r="P26" s="398"/>
      <c r="Q26" s="398"/>
      <c r="R26" s="398"/>
      <c r="S26" s="398"/>
      <c r="T26" s="398"/>
    </row>
    <row r="27" spans="1:20" ht="15" customHeight="1" x14ac:dyDescent="0.25">
      <c r="B27" s="395" t="s">
        <v>152</v>
      </c>
      <c r="C27" s="395"/>
      <c r="D27" s="395"/>
      <c r="E27" s="395"/>
      <c r="F27" s="395"/>
      <c r="G27" s="395"/>
      <c r="H27" s="395"/>
      <c r="I27" s="395"/>
      <c r="J27" s="395"/>
      <c r="K27" s="395"/>
      <c r="L27" s="395"/>
      <c r="M27" s="399" t="s">
        <v>206</v>
      </c>
      <c r="N27" s="399"/>
      <c r="O27" s="399"/>
      <c r="P27" s="399"/>
      <c r="Q27" s="399"/>
      <c r="R27" s="399"/>
      <c r="S27" s="399"/>
      <c r="T27" s="399"/>
    </row>
    <row r="28" spans="1:20" ht="15" customHeight="1" x14ac:dyDescent="0.25">
      <c r="B28" s="397" t="s">
        <v>153</v>
      </c>
      <c r="C28" s="397"/>
      <c r="D28" s="397"/>
      <c r="E28" s="397"/>
      <c r="F28" s="397"/>
      <c r="G28" s="397"/>
      <c r="H28" s="397"/>
      <c r="I28" s="397"/>
      <c r="J28" s="397"/>
      <c r="K28" s="397"/>
      <c r="L28" s="397"/>
      <c r="M28" s="398" t="s">
        <v>207</v>
      </c>
      <c r="N28" s="398"/>
      <c r="O28" s="398"/>
      <c r="P28" s="398"/>
      <c r="Q28" s="398"/>
      <c r="R28" s="398"/>
      <c r="S28" s="398"/>
      <c r="T28" s="398"/>
    </row>
    <row r="29" spans="1:20" ht="15" customHeight="1" x14ac:dyDescent="0.25">
      <c r="B29" s="395" t="s">
        <v>154</v>
      </c>
      <c r="C29" s="395"/>
      <c r="D29" s="395"/>
      <c r="E29" s="395"/>
      <c r="F29" s="395"/>
      <c r="G29" s="395"/>
      <c r="H29" s="395"/>
      <c r="I29" s="395"/>
      <c r="J29" s="395"/>
      <c r="K29" s="395"/>
      <c r="L29" s="395"/>
    </row>
    <row r="30" spans="1:20" x14ac:dyDescent="0.25">
      <c r="B30" s="397" t="s">
        <v>155</v>
      </c>
      <c r="C30" s="397"/>
      <c r="D30" s="397"/>
      <c r="E30" s="397"/>
      <c r="F30" s="397"/>
      <c r="G30" s="397"/>
      <c r="H30" s="397"/>
      <c r="I30" s="397"/>
      <c r="J30" s="397"/>
      <c r="K30" s="397"/>
      <c r="L30" s="397"/>
      <c r="M30" s="408" t="s">
        <v>238</v>
      </c>
      <c r="N30" s="408"/>
      <c r="O30" s="408"/>
      <c r="P30" s="408"/>
      <c r="Q30" s="408"/>
      <c r="R30" s="408"/>
      <c r="S30" s="408"/>
      <c r="T30" s="408"/>
    </row>
    <row r="31" spans="1:20" ht="15" customHeight="1" x14ac:dyDescent="0.25">
      <c r="B31" s="395" t="s">
        <v>156</v>
      </c>
      <c r="C31" s="395"/>
      <c r="D31" s="395"/>
      <c r="E31" s="395"/>
      <c r="F31" s="395"/>
      <c r="G31" s="395"/>
      <c r="H31" s="395"/>
      <c r="I31" s="395"/>
      <c r="J31" s="395"/>
      <c r="K31" s="395"/>
      <c r="L31" s="395"/>
      <c r="M31" s="407" t="s">
        <v>239</v>
      </c>
      <c r="N31" s="407"/>
      <c r="O31" s="407"/>
      <c r="P31" s="407"/>
      <c r="Q31" s="407"/>
      <c r="R31" s="407"/>
      <c r="S31" s="407"/>
      <c r="T31" s="407"/>
    </row>
    <row r="32" spans="1:20" ht="15" customHeight="1" x14ac:dyDescent="0.25">
      <c r="B32" s="397" t="s">
        <v>157</v>
      </c>
      <c r="C32" s="397"/>
      <c r="D32" s="397"/>
      <c r="E32" s="397"/>
      <c r="F32" s="397"/>
      <c r="G32" s="397"/>
      <c r="H32" s="397"/>
      <c r="I32" s="397"/>
      <c r="J32" s="397"/>
      <c r="K32" s="397"/>
      <c r="L32" s="397"/>
      <c r="M32" s="374"/>
      <c r="N32" s="374"/>
      <c r="O32" s="374"/>
      <c r="P32" s="374"/>
      <c r="Q32" s="374"/>
      <c r="R32" s="374"/>
      <c r="S32" s="374"/>
      <c r="T32" s="374"/>
    </row>
    <row r="33" spans="2:20" ht="15" customHeight="1" x14ac:dyDescent="0.25">
      <c r="B33" s="395" t="s">
        <v>158</v>
      </c>
      <c r="C33" s="395"/>
      <c r="D33" s="395"/>
      <c r="E33" s="395"/>
      <c r="F33" s="395"/>
      <c r="G33" s="395"/>
      <c r="H33" s="395"/>
      <c r="I33" s="395"/>
      <c r="J33" s="395"/>
      <c r="K33" s="395"/>
      <c r="L33" s="395"/>
      <c r="M33" s="399"/>
      <c r="N33" s="399"/>
      <c r="O33" s="399"/>
      <c r="P33" s="399"/>
      <c r="Q33" s="399"/>
      <c r="R33" s="399"/>
      <c r="S33" s="399"/>
      <c r="T33" s="399"/>
    </row>
    <row r="34" spans="2:20" ht="15" customHeight="1" x14ac:dyDescent="0.25">
      <c r="B34" s="397" t="s">
        <v>159</v>
      </c>
      <c r="C34" s="397"/>
      <c r="D34" s="397"/>
      <c r="E34" s="397"/>
      <c r="F34" s="397"/>
      <c r="G34" s="397"/>
      <c r="H34" s="397"/>
      <c r="I34" s="397"/>
      <c r="J34" s="397"/>
      <c r="K34" s="397"/>
      <c r="L34" s="397"/>
      <c r="M34" s="398"/>
      <c r="N34" s="398"/>
      <c r="O34" s="398"/>
      <c r="P34" s="398"/>
      <c r="Q34" s="398"/>
      <c r="R34" s="398"/>
      <c r="S34" s="398"/>
      <c r="T34" s="398"/>
    </row>
    <row r="35" spans="2:20" x14ac:dyDescent="0.25">
      <c r="B35" s="395" t="s">
        <v>160</v>
      </c>
      <c r="C35" s="395"/>
      <c r="D35" s="395"/>
      <c r="E35" s="395"/>
      <c r="F35" s="395"/>
      <c r="G35" s="395"/>
      <c r="H35" s="395"/>
      <c r="I35" s="395"/>
      <c r="J35" s="395"/>
      <c r="K35" s="395"/>
      <c r="L35" s="395"/>
      <c r="M35" s="399"/>
      <c r="N35" s="399"/>
      <c r="O35" s="399"/>
      <c r="P35" s="399"/>
      <c r="Q35" s="399"/>
      <c r="R35" s="399"/>
      <c r="S35" s="399"/>
      <c r="T35" s="399"/>
    </row>
    <row r="36" spans="2:20" ht="15" customHeight="1" x14ac:dyDescent="0.25">
      <c r="B36" s="397" t="s">
        <v>161</v>
      </c>
      <c r="C36" s="397"/>
      <c r="D36" s="397"/>
      <c r="E36" s="397"/>
      <c r="F36" s="397"/>
      <c r="G36" s="397"/>
      <c r="H36" s="397"/>
      <c r="I36" s="397"/>
      <c r="J36" s="397"/>
      <c r="K36" s="397"/>
      <c r="L36" s="397"/>
      <c r="M36" s="398"/>
      <c r="N36" s="398"/>
      <c r="O36" s="398"/>
      <c r="P36" s="398"/>
      <c r="Q36" s="398"/>
      <c r="R36" s="398"/>
      <c r="S36" s="398"/>
      <c r="T36" s="398"/>
    </row>
    <row r="37" spans="2:20" x14ac:dyDescent="0.25">
      <c r="B37" s="395" t="s">
        <v>172</v>
      </c>
      <c r="C37" s="395"/>
      <c r="D37" s="395"/>
      <c r="E37" s="395"/>
      <c r="F37" s="395"/>
      <c r="G37" s="395"/>
      <c r="H37" s="395"/>
      <c r="I37" s="395"/>
      <c r="J37" s="395"/>
      <c r="K37" s="395"/>
      <c r="L37" s="395"/>
      <c r="M37" s="395"/>
      <c r="N37" s="395"/>
      <c r="O37" s="395"/>
      <c r="P37" s="395"/>
      <c r="Q37" s="395"/>
      <c r="R37" s="395"/>
      <c r="S37" s="395"/>
      <c r="T37" s="395"/>
    </row>
    <row r="38" spans="2:20" ht="15" customHeight="1" x14ac:dyDescent="0.25">
      <c r="B38" s="397" t="s">
        <v>162</v>
      </c>
      <c r="C38" s="397"/>
      <c r="D38" s="397"/>
      <c r="E38" s="397"/>
      <c r="F38" s="397"/>
      <c r="G38" s="397"/>
      <c r="H38" s="397"/>
      <c r="I38" s="397"/>
      <c r="J38" s="397"/>
      <c r="K38" s="397"/>
      <c r="L38" s="397"/>
      <c r="M38" s="397"/>
      <c r="N38" s="397"/>
      <c r="O38" s="397"/>
      <c r="P38" s="397"/>
      <c r="Q38" s="397"/>
      <c r="R38" s="397"/>
      <c r="S38" s="397"/>
      <c r="T38" s="397"/>
    </row>
    <row r="39" spans="2:20" ht="15" customHeight="1" x14ac:dyDescent="0.25">
      <c r="B39" s="395" t="s">
        <v>163</v>
      </c>
      <c r="C39" s="395"/>
      <c r="D39" s="395"/>
      <c r="E39" s="395"/>
      <c r="F39" s="395"/>
      <c r="G39" s="395"/>
      <c r="H39" s="395"/>
      <c r="I39" s="395"/>
      <c r="J39" s="395"/>
      <c r="K39" s="395"/>
      <c r="L39" s="395"/>
      <c r="M39" s="395"/>
      <c r="N39" s="395"/>
      <c r="O39" s="395"/>
      <c r="P39" s="395"/>
      <c r="Q39" s="395"/>
      <c r="R39" s="395"/>
      <c r="S39" s="395"/>
      <c r="T39" s="395"/>
    </row>
    <row r="40" spans="2:20" ht="15" customHeight="1" x14ac:dyDescent="0.25">
      <c r="B40" s="397" t="s">
        <v>164</v>
      </c>
      <c r="C40" s="397"/>
      <c r="D40" s="397"/>
      <c r="E40" s="397"/>
      <c r="F40" s="397"/>
      <c r="G40" s="397"/>
      <c r="H40" s="397"/>
      <c r="I40" s="397"/>
      <c r="J40" s="397"/>
      <c r="K40" s="397"/>
      <c r="L40" s="397"/>
      <c r="M40" s="397"/>
      <c r="N40" s="397"/>
      <c r="O40" s="397"/>
      <c r="P40" s="397"/>
      <c r="Q40" s="397"/>
      <c r="R40" s="397"/>
      <c r="S40" s="397"/>
      <c r="T40" s="397"/>
    </row>
    <row r="41" spans="2:20" ht="15" customHeight="1" thickBot="1" x14ac:dyDescent="0.3">
      <c r="B41" s="404" t="s">
        <v>165</v>
      </c>
      <c r="C41" s="404"/>
      <c r="D41" s="404"/>
      <c r="E41" s="404"/>
      <c r="F41" s="404"/>
      <c r="G41" s="404"/>
      <c r="H41" s="404"/>
      <c r="I41" s="404"/>
      <c r="J41" s="404"/>
      <c r="K41" s="404"/>
      <c r="L41" s="404"/>
      <c r="M41" s="404"/>
      <c r="N41" s="404"/>
      <c r="O41" s="404"/>
      <c r="P41" s="404"/>
      <c r="Q41" s="404"/>
      <c r="R41" s="404"/>
      <c r="S41" s="404"/>
      <c r="T41" s="404"/>
    </row>
    <row r="42" spans="2:20" x14ac:dyDescent="0.25">
      <c r="B42" s="405"/>
      <c r="C42" s="405"/>
      <c r="D42" s="405"/>
      <c r="E42" s="405"/>
      <c r="F42" s="405"/>
      <c r="G42" s="405"/>
      <c r="H42" s="405"/>
      <c r="I42" s="405"/>
      <c r="J42" s="405"/>
      <c r="K42" s="405"/>
      <c r="L42" s="405"/>
      <c r="M42" s="406"/>
      <c r="N42" s="406"/>
      <c r="O42" s="406"/>
      <c r="P42" s="406"/>
      <c r="Q42" s="406"/>
      <c r="R42" s="406"/>
      <c r="S42" s="406"/>
      <c r="T42" s="406"/>
    </row>
    <row r="43" spans="2:20" x14ac:dyDescent="0.25">
      <c r="H43" s="403" t="s">
        <v>61</v>
      </c>
      <c r="I43" s="26" t="s">
        <v>62</v>
      </c>
      <c r="J43" s="26" t="s">
        <v>63</v>
      </c>
      <c r="K43" s="26"/>
      <c r="L43" s="26"/>
      <c r="M43" s="26" t="s">
        <v>64</v>
      </c>
      <c r="N43" s="27" t="s">
        <v>65</v>
      </c>
      <c r="O43" s="27"/>
      <c r="P43" s="27"/>
      <c r="Q43" s="27"/>
      <c r="R43" s="27"/>
    </row>
    <row r="44" spans="2:20" x14ac:dyDescent="0.25">
      <c r="H44" s="403"/>
      <c r="K44" s="28"/>
      <c r="L44" s="26"/>
      <c r="M44" s="26" t="s">
        <v>66</v>
      </c>
      <c r="N44" s="27" t="s">
        <v>67</v>
      </c>
      <c r="O44" s="27"/>
      <c r="P44" s="27"/>
      <c r="Q44" s="27"/>
      <c r="R44" s="27"/>
    </row>
    <row r="45" spans="2:20" x14ac:dyDescent="0.25">
      <c r="H45" s="403"/>
      <c r="I45" s="29" t="s">
        <v>68</v>
      </c>
      <c r="J45" s="28" t="s">
        <v>69</v>
      </c>
      <c r="K45" s="28"/>
      <c r="M45" s="26" t="s">
        <v>70</v>
      </c>
      <c r="N45" s="27" t="s">
        <v>71</v>
      </c>
      <c r="O45" s="27"/>
      <c r="P45" s="27"/>
      <c r="Q45" s="27"/>
      <c r="R45" s="27"/>
    </row>
    <row r="46" spans="2:20" hidden="1" x14ac:dyDescent="0.25"/>
    <row r="47" spans="2:20" hidden="1" x14ac:dyDescent="0.25"/>
    <row r="48" spans="2:20" hidden="1" x14ac:dyDescent="0.25"/>
    <row r="49" spans="2:2" hidden="1" x14ac:dyDescent="0.25"/>
    <row r="50" spans="2:2" hidden="1" x14ac:dyDescent="0.25"/>
    <row r="51" spans="2:2" hidden="1" x14ac:dyDescent="0.25"/>
    <row r="52" spans="2:2" hidden="1" x14ac:dyDescent="0.25"/>
    <row r="53" spans="2:2" hidden="1" x14ac:dyDescent="0.25"/>
    <row r="54" spans="2:2" hidden="1" x14ac:dyDescent="0.25"/>
    <row r="55" spans="2:2" hidden="1" x14ac:dyDescent="0.25"/>
    <row r="56" spans="2:2" hidden="1" x14ac:dyDescent="0.25"/>
    <row r="57" spans="2:2" hidden="1" x14ac:dyDescent="0.25"/>
    <row r="58" spans="2:2" hidden="1" x14ac:dyDescent="0.25">
      <c r="B58" s="278"/>
    </row>
  </sheetData>
  <mergeCells count="66">
    <mergeCell ref="M27:T27"/>
    <mergeCell ref="M31:T31"/>
    <mergeCell ref="M30:T30"/>
    <mergeCell ref="B38:L38"/>
    <mergeCell ref="M38:T38"/>
    <mergeCell ref="B36:L36"/>
    <mergeCell ref="M36:T36"/>
    <mergeCell ref="B37:L37"/>
    <mergeCell ref="M37:T37"/>
    <mergeCell ref="B34:L34"/>
    <mergeCell ref="B35:L35"/>
    <mergeCell ref="B28:L28"/>
    <mergeCell ref="M34:T34"/>
    <mergeCell ref="B29:L29"/>
    <mergeCell ref="M35:T35"/>
    <mergeCell ref="B30:L30"/>
    <mergeCell ref="B39:L39"/>
    <mergeCell ref="M39:T39"/>
    <mergeCell ref="B40:L40"/>
    <mergeCell ref="M40:T40"/>
    <mergeCell ref="H43:H45"/>
    <mergeCell ref="B41:L41"/>
    <mergeCell ref="M41:T41"/>
    <mergeCell ref="B42:L42"/>
    <mergeCell ref="M42:T42"/>
    <mergeCell ref="M33:T33"/>
    <mergeCell ref="M28:T28"/>
    <mergeCell ref="B31:L31"/>
    <mergeCell ref="B32:L32"/>
    <mergeCell ref="B33:L33"/>
    <mergeCell ref="B7:T7"/>
    <mergeCell ref="B8:T8"/>
    <mergeCell ref="B10:T10"/>
    <mergeCell ref="M17:T17"/>
    <mergeCell ref="M16:T16"/>
    <mergeCell ref="M12:T12"/>
    <mergeCell ref="M11:T11"/>
    <mergeCell ref="M15:T15"/>
    <mergeCell ref="M14:T14"/>
    <mergeCell ref="M13:T13"/>
    <mergeCell ref="M18:T18"/>
    <mergeCell ref="B25:L25"/>
    <mergeCell ref="B26:L26"/>
    <mergeCell ref="B21:L21"/>
    <mergeCell ref="B20:L20"/>
    <mergeCell ref="B19:L19"/>
    <mergeCell ref="M20:T20"/>
    <mergeCell ref="M19:T19"/>
    <mergeCell ref="M22:T22"/>
    <mergeCell ref="M23:T23"/>
    <mergeCell ref="M24:T24"/>
    <mergeCell ref="M21:T21"/>
    <mergeCell ref="M25:T25"/>
    <mergeCell ref="M26:T26"/>
    <mergeCell ref="B27:L27"/>
    <mergeCell ref="B12:L12"/>
    <mergeCell ref="B11:L11"/>
    <mergeCell ref="B18:L18"/>
    <mergeCell ref="B17:L17"/>
    <mergeCell ref="B16:L16"/>
    <mergeCell ref="B15:L15"/>
    <mergeCell ref="B14:L14"/>
    <mergeCell ref="B13:L13"/>
    <mergeCell ref="B23:L23"/>
    <mergeCell ref="B22:L22"/>
    <mergeCell ref="B24:L24"/>
  </mergeCells>
  <hyperlinks>
    <hyperlink ref="B8:T8" r:id="rId1" display="Clique aqui para acessar o Estudo Especial nº 10"/>
    <hyperlink ref="N45" r:id="rId2"/>
    <hyperlink ref="N43" r:id="rId3"/>
    <hyperlink ref="N44" r:id="rId4"/>
    <hyperlink ref="B24:L24" location="'Gráfico 14 (Estoque de Ativos)'!A1" display="'Gráfico 14 (Estoque de Ativos)'!A1"/>
    <hyperlink ref="B25:L25" location="'Gráfico 14 (Estoques aposent.)'!A1" display="Gráfico 14. Estoque de aposentados"/>
    <hyperlink ref="B26:L26" location="'Gráfico 14 (Estoques pension.)'!A1" display="Gráfico 14. Estoque de pensionistas"/>
    <hyperlink ref="B27:L27" location="'Gráfico 15'!A1" display="Gráfico 15. Despesa anual simulada com folha salarial"/>
    <hyperlink ref="B28:L28" location="'Gráficos 16,17,18'!A1" display="Gráfico 16. Despesa anual com benefícios de aposentadoria - grupo fechado (sem reposição)"/>
    <hyperlink ref="B29:L29" location="'Gráficos 16,17,18'!A1" display="Gráfico 17. Economia anual com benefícios de aposentadorias - grupo fechado (sem reposição)"/>
    <hyperlink ref="B30:L30" location="'Gráficos 16,17,18'!A1" display="Gráfico 18. Economia acumulada apenas com benefícios de aposentadoria, desde 2020 grupo fechado (sem reposição)"/>
    <hyperlink ref="B31:L31" location="'Gráficos 19,20,21'!A1" display="Gráfico 19. Despesa anual com pensões por morte - grupo fechado (sem reposição)"/>
    <hyperlink ref="B32:L32" location="'Gráficos 19,20,21'!A1" display="Gráfico 20. Economia anual com pensões - grupo fechado (sem reposição)"/>
    <hyperlink ref="B33:L33" location="'Gráficos 19,20,21'!A1" display="Gráfico 21. Economia acumulada apenas com pensões, desde 2020 - grupo fechado (sem reposição)"/>
    <hyperlink ref="B34:L34" location="'Gráficos 22,23,24,25'!A1" display="Gráfico 22. Despesa anual total do rpps (aposentadorias + pensões) - grupo fechado (sem reposição)"/>
    <hyperlink ref="B35:L35" location="'Gráficos 22,23,24,25'!A1" display="Gráfico 23. Economia anual do RPPS com despesas totais (aposentadorias e pensões) - grupo fechado (sem reposição)"/>
    <hyperlink ref="B36:L36" location="'Gráficos 22,23,24,25'!A1" display="Gráfico 24. Economia acumulada do RPPS com aposentadorias e pensões - grupo fechado (sem reposição)"/>
    <hyperlink ref="B37:L37" location="'Gráficos 22,23,24,25'!A1" display="Gráfico 25. Economia e despesa anual do RPPS com aposentadorias e pensões 10 primeiros anos - grupo fechado (sem reposição) - % do PIB"/>
    <hyperlink ref="B38:L38" location="'Gráficos 26 e 27'!A1" display="Gráfico 26. Despesa anual com aposentadorias e pensões - grupo fechado"/>
    <hyperlink ref="B39:L39" location="'Gráficos 26 e 27'!A1" display="Gráfico 27. Despesa anual desagregada: aposentadorias e pensões - grupo fechado"/>
    <hyperlink ref="B40:L40" location="'Gráfico 28'!A1" display="Gráfico 28. Despesa anual com benefícios, pensões e salários valores nominais – grupo fechado"/>
    <hyperlink ref="B41:L41" location="'Gráfico 29'!A1" display="Gráfico 29. Despesa anual com benefícios de aposentadoria e pensão valores nominais – regras vigentes "/>
    <hyperlink ref="M18:T18" location="'Tabela 9'!A1" display="Tabela 9. Fluxos líquidos de entrada na aposentadoria (emissões menos cessações)"/>
    <hyperlink ref="B11:L11" location="'Gráficos 1 e 2, Tabela 1'!A1" display="Gráfico 1. Quantidade e participação de servidores por sexo e Poder, em julho de 2018"/>
    <hyperlink ref="B12:L12" location="'Gráficos 1 e 2, Tabela 1'!A1" display="Gráfico 2. Remuneração média de servidores ativos por sexo e Poder (R$ milhares de julho de 2018)"/>
    <hyperlink ref="M11:T11" location="'Gráficos 1 e 2, Tabela 1'!A1" display="Tabela 1. Idades médias dos servidores ativos por Poder e sexo"/>
    <hyperlink ref="B13:L13" location="'Gráficos 3 e 4, Tabela 2'!A1" display="Gráfico 3. Quantidade e participação de servidores ativos por nível de escolaridade e Poder"/>
    <hyperlink ref="B14:L14" location="'Gráficos 3 e 4, Tabela 2'!A1" display="Gráfico 4. Remuneração média de servidores ativos por nível educacional do cargo e Poder (R$ milhares de julho de 2018)"/>
    <hyperlink ref="M12:T12" location="'Gráficos 3 e 4, Tabela 2'!A1" display="Tabela 2. Idades médias dos servidores ativos por Poder e nível do cargo"/>
    <hyperlink ref="B15:L15" location="'Gráficos 5 e 6, Tabelas 14 a 19'!A1" display="Gráfico 5. Distribuição de frequência de servidores de servidores ativos de nível médio por Poder (em %)"/>
    <hyperlink ref="B16:L16" location="'Gráficos 5 e 6, Tabelas 14 a 19'!A1" display="Gráfico 6. Distribuição de frequência de servidores ativos de nível superior por Poder (em %)"/>
    <hyperlink ref="B17:L17" location="'Gráficos 7 e 8, Tabela 3'!A1" display="Gráfico 7. Quantidade e participação de servidores ativos por regra de aposentadoria a que estão sujeitos atualmente"/>
    <hyperlink ref="B18:L18" location="'Gráficos 7 e 8, Tabela 3'!A1" display="Gráfico 8. Remuneração média de servidores ativos por poder e pela regra de aposentadoria a que estão sujeitos atualmente (em R$ milhares)"/>
    <hyperlink ref="M13:T13" location="'Gráficos 7 e 8, Tabela 3'!A1" display="Tabela 3. Idade média dos servidores ativos por Poder e por geração"/>
    <hyperlink ref="B20:L20" location="'Gráficos 10 e 11, Tabelas 4 e 5'!A1" display="Gráfico 10. Distribuição dos aposentados por sexo e Poder"/>
    <hyperlink ref="B21:L21" location="'Gráficos 10 e 11, Tabelas 4 e 5'!A1" display="Gráfico 11. Valor de aposentadoria média dos aposentados por sexo e Poder (em R$ milhares)"/>
    <hyperlink ref="M14:T14" location="'Gráficos 10 e 11, Tabelas 4 e 5'!A1" display="Tabela 4. Idade média dos aposentados por Poder e sexo"/>
    <hyperlink ref="M15:T15" location="'Gráficos 10 e 11, Tabelas 4 e 5'!A1" display="Tabela 5. Comparativos de aposentados com servidores ativos"/>
    <hyperlink ref="B22:L22" location="'Gráficos 12 e 13, Tabelas 6 e 7'!A1" display="Gráfico 12. Quantidade e participação de pensionistas por sexo e Poder"/>
    <hyperlink ref="B23:L23" location="'Gráficos 12 e 13, Tabelas 6 e 7'!A1" display="Gráfico 13. Valor médio da pensão por sexo e Poder (em R$ milhares)"/>
    <hyperlink ref="M16:T16" location="'Gráficos 12 e 13, Tabelas 6 e 7'!A1" display="Tabela 6. Idades médias dos pensionistas por sexo e Poder"/>
    <hyperlink ref="M17:T17" location="'Gráficos 12 e 13, Tabelas 6 e 7'!A1" display="Tabela 7. Comparativos de pensionistas com servidores ativos"/>
    <hyperlink ref="B19:L19" location="'Gráfico 9'!A1" display="Gráfico 9. Data prevista de aposentadoria por geração de servidores públicos federais"/>
    <hyperlink ref="M19:T19" location="'Tabela 13'!A1" display="Tabela 13. Economia de despesas do RPPS da União acumulada em 10 anos (R$ bilhões de dez/2019) "/>
    <hyperlink ref="M20:T20" location="'Gráficos 5 e 6, Tabelas 14 a 19'!A1" display="Tabela 14. Distribuição de frequência absoluta dos salários dos servidores ativos da União de nível médio, por Poder"/>
    <hyperlink ref="M21:T21" location="'Gráficos 5 e 6, Tabelas 14 a 19'!A1" display="Tabela 15. Distribuição de frequência relativa dos salários dos servidores ativos da União de nível médio, por Poder"/>
    <hyperlink ref="M22:T22" location="'Gráficos 5 e 6, Tabelas 14 a 19'!A1" display="Tabela 16. Distribuição de frequência absoluta dos salários dos servidores ativos da União de nível superior, por Poder"/>
    <hyperlink ref="M23:T23" location="'Gráficos 5 e 6, Tabelas 14 a 19'!A1" display="Tabela 17. Distribuição de frequência relativa dos salários dos servidores ativos da União de nível superior, por Poder"/>
    <hyperlink ref="M24:T24" location="'Gráficos 5 e 6, Tabelas 14 a 19'!A1" display="Tabela 18. Distribuição de frequência absoluta dos salários dos servidores ativos da União, total por Poder"/>
    <hyperlink ref="M25:T25" location="'Gráficos 5 e 6, Tabelas 14 a 19'!A1" display="Tabela 19. Distribuição de frequência relativa dos salários dos servidores ativos da União, total por Poder"/>
    <hyperlink ref="M26:T26" location="'Tabelas 20,21,22'!A1" display="Tabela 20. Economia com despesas totais (aposentadorias + pensões)"/>
    <hyperlink ref="M27:T27" location="'Tabelas 20,21,22'!A1" display="Tabela 21. Economia com despesas (apenas aposentadorias)"/>
    <hyperlink ref="M28:T28" location="'Tabelas 20,21,22'!A1" display="Tabela 22. Economia com despesas (apenas pensões)"/>
    <hyperlink ref="M30:T30" location="'Adicional - Despesa anual'!A1" display="Adicional - Despesa anual"/>
    <hyperlink ref="M31:T31" location="'Adicional - Pensionistas'!A1" display="Adicional - Pensionistas"/>
  </hyperlinks>
  <pageMargins left="0.511811024" right="0.511811024" top="0.78740157499999996" bottom="0.78740157499999996" header="0.31496062000000002" footer="0.31496062000000002"/>
  <pageSetup paperSize="9" orientation="portrait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J47"/>
  <sheetViews>
    <sheetView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B1"/>
    </sheetView>
  </sheetViews>
  <sheetFormatPr defaultRowHeight="15" x14ac:dyDescent="0.25"/>
  <cols>
    <col min="1" max="1" width="9.140625" style="33" customWidth="1"/>
    <col min="2" max="2" width="13.140625" style="33" customWidth="1"/>
    <col min="3" max="3" width="12.5703125" style="33" bestFit="1" customWidth="1"/>
    <col min="4" max="4" width="8.28515625" style="33" bestFit="1" customWidth="1"/>
    <col min="5" max="5" width="12.28515625" style="33" bestFit="1" customWidth="1"/>
    <col min="6" max="6" width="12.5703125" style="33" bestFit="1" customWidth="1"/>
    <col min="7" max="7" width="8.28515625" style="33" bestFit="1" customWidth="1"/>
    <col min="8" max="8" width="12.28515625" style="33" bestFit="1" customWidth="1"/>
    <col min="9" max="9" width="12.5703125" style="33" bestFit="1" customWidth="1"/>
    <col min="10" max="10" width="8.28515625" style="33" bestFit="1" customWidth="1"/>
    <col min="11" max="16384" width="9.140625" style="33"/>
  </cols>
  <sheetData>
    <row r="1" spans="1:10" x14ac:dyDescent="0.25">
      <c r="A1" s="439" t="s">
        <v>72</v>
      </c>
      <c r="B1" s="439"/>
    </row>
    <row r="2" spans="1:10" x14ac:dyDescent="0.25">
      <c r="A2" s="43"/>
    </row>
    <row r="3" spans="1:10" ht="15.75" thickBot="1" x14ac:dyDescent="0.3">
      <c r="A3" s="455" t="s">
        <v>213</v>
      </c>
      <c r="B3" s="454" t="s">
        <v>214</v>
      </c>
      <c r="C3" s="454"/>
      <c r="D3" s="454"/>
      <c r="E3" s="454"/>
      <c r="F3" s="454"/>
      <c r="G3" s="454"/>
      <c r="H3" s="454"/>
      <c r="I3" s="454"/>
      <c r="J3" s="454"/>
    </row>
    <row r="4" spans="1:10" ht="15.75" customHeight="1" thickBot="1" x14ac:dyDescent="0.3">
      <c r="A4" s="455"/>
      <c r="B4" s="457" t="s">
        <v>0</v>
      </c>
      <c r="C4" s="457"/>
      <c r="D4" s="458"/>
      <c r="E4" s="459" t="s">
        <v>1</v>
      </c>
      <c r="F4" s="459"/>
      <c r="G4" s="459"/>
      <c r="H4" s="460" t="s">
        <v>6</v>
      </c>
      <c r="I4" s="459"/>
      <c r="J4" s="459"/>
    </row>
    <row r="5" spans="1:10" ht="35.25" customHeight="1" x14ac:dyDescent="0.25">
      <c r="A5" s="455"/>
      <c r="B5" s="2" t="s">
        <v>3</v>
      </c>
      <c r="C5" s="2" t="s">
        <v>216</v>
      </c>
      <c r="D5" s="18" t="s">
        <v>4</v>
      </c>
      <c r="E5" s="2" t="s">
        <v>3</v>
      </c>
      <c r="F5" s="2" t="s">
        <v>216</v>
      </c>
      <c r="G5" s="2" t="s">
        <v>4</v>
      </c>
      <c r="H5" s="3" t="s">
        <v>3</v>
      </c>
      <c r="I5" s="5" t="s">
        <v>216</v>
      </c>
      <c r="J5" s="5" t="s">
        <v>4</v>
      </c>
    </row>
    <row r="6" spans="1:10" x14ac:dyDescent="0.25">
      <c r="A6" s="289">
        <v>2020</v>
      </c>
      <c r="B6" s="290">
        <v>91858</v>
      </c>
      <c r="C6" s="290">
        <v>410569</v>
      </c>
      <c r="D6" s="290">
        <v>502427</v>
      </c>
      <c r="E6" s="290">
        <v>90241</v>
      </c>
      <c r="F6" s="290">
        <v>410569</v>
      </c>
      <c r="G6" s="290">
        <v>500810</v>
      </c>
      <c r="H6" s="290">
        <v>91764</v>
      </c>
      <c r="I6" s="290">
        <v>410569</v>
      </c>
      <c r="J6" s="290">
        <v>502333</v>
      </c>
    </row>
    <row r="7" spans="1:10" x14ac:dyDescent="0.25">
      <c r="A7" s="289">
        <v>2021</v>
      </c>
      <c r="B7" s="290">
        <v>124716</v>
      </c>
      <c r="C7" s="290">
        <v>397057</v>
      </c>
      <c r="D7" s="290">
        <v>521773</v>
      </c>
      <c r="E7" s="290">
        <v>114062</v>
      </c>
      <c r="F7" s="290">
        <v>397057</v>
      </c>
      <c r="G7" s="290">
        <v>511119</v>
      </c>
      <c r="H7" s="290">
        <v>119525</v>
      </c>
      <c r="I7" s="290">
        <v>397057</v>
      </c>
      <c r="J7" s="290">
        <v>516582</v>
      </c>
    </row>
    <row r="8" spans="1:10" x14ac:dyDescent="0.25">
      <c r="A8" s="289">
        <v>2022</v>
      </c>
      <c r="B8" s="290">
        <v>154364</v>
      </c>
      <c r="C8" s="290">
        <v>382073</v>
      </c>
      <c r="D8" s="290">
        <v>536437</v>
      </c>
      <c r="E8" s="290">
        <v>132141</v>
      </c>
      <c r="F8" s="290">
        <v>382073</v>
      </c>
      <c r="G8" s="290">
        <v>514214</v>
      </c>
      <c r="H8" s="290">
        <v>143393</v>
      </c>
      <c r="I8" s="290">
        <v>382073</v>
      </c>
      <c r="J8" s="290">
        <v>525466</v>
      </c>
    </row>
    <row r="9" spans="1:10" x14ac:dyDescent="0.25">
      <c r="A9" s="289">
        <v>2023</v>
      </c>
      <c r="B9" s="290">
        <v>180837</v>
      </c>
      <c r="C9" s="290">
        <v>364814</v>
      </c>
      <c r="D9" s="290">
        <v>545651</v>
      </c>
      <c r="E9" s="290">
        <v>143568</v>
      </c>
      <c r="F9" s="290">
        <v>364814</v>
      </c>
      <c r="G9" s="290">
        <v>508382</v>
      </c>
      <c r="H9" s="290">
        <v>163252</v>
      </c>
      <c r="I9" s="290">
        <v>364814</v>
      </c>
      <c r="J9" s="290">
        <v>528066</v>
      </c>
    </row>
    <row r="10" spans="1:10" x14ac:dyDescent="0.25">
      <c r="A10" s="289">
        <v>2024</v>
      </c>
      <c r="B10" s="290">
        <v>205319</v>
      </c>
      <c r="C10" s="290">
        <v>349504</v>
      </c>
      <c r="D10" s="290">
        <v>554823</v>
      </c>
      <c r="E10" s="290">
        <v>150200</v>
      </c>
      <c r="F10" s="290">
        <v>349504</v>
      </c>
      <c r="G10" s="290">
        <v>499704</v>
      </c>
      <c r="H10" s="290">
        <v>179023</v>
      </c>
      <c r="I10" s="290">
        <v>349504</v>
      </c>
      <c r="J10" s="290">
        <v>528527</v>
      </c>
    </row>
    <row r="11" spans="1:10" x14ac:dyDescent="0.25">
      <c r="A11" s="289">
        <v>2025</v>
      </c>
      <c r="B11" s="290">
        <v>227617</v>
      </c>
      <c r="C11" s="290">
        <v>334971</v>
      </c>
      <c r="D11" s="290">
        <v>562588</v>
      </c>
      <c r="E11" s="290">
        <v>155152</v>
      </c>
      <c r="F11" s="290">
        <v>334971</v>
      </c>
      <c r="G11" s="290">
        <v>490123</v>
      </c>
      <c r="H11" s="290">
        <v>194605</v>
      </c>
      <c r="I11" s="290">
        <v>334971</v>
      </c>
      <c r="J11" s="290">
        <v>529576</v>
      </c>
    </row>
    <row r="12" spans="1:10" x14ac:dyDescent="0.25">
      <c r="A12" s="289">
        <v>2026</v>
      </c>
      <c r="B12" s="290">
        <v>246919</v>
      </c>
      <c r="C12" s="290">
        <v>316720</v>
      </c>
      <c r="D12" s="290">
        <v>563639</v>
      </c>
      <c r="E12" s="290">
        <v>160857</v>
      </c>
      <c r="F12" s="290">
        <v>316720</v>
      </c>
      <c r="G12" s="290">
        <v>477577</v>
      </c>
      <c r="H12" s="290">
        <v>205457</v>
      </c>
      <c r="I12" s="290">
        <v>316720</v>
      </c>
      <c r="J12" s="290">
        <v>522177</v>
      </c>
    </row>
    <row r="13" spans="1:10" x14ac:dyDescent="0.25">
      <c r="A13" s="289">
        <v>2027</v>
      </c>
      <c r="B13" s="290">
        <v>263490</v>
      </c>
      <c r="C13" s="290">
        <v>300267</v>
      </c>
      <c r="D13" s="290">
        <v>563757</v>
      </c>
      <c r="E13" s="290">
        <v>166439</v>
      </c>
      <c r="F13" s="290">
        <v>300267</v>
      </c>
      <c r="G13" s="290">
        <v>466706</v>
      </c>
      <c r="H13" s="290">
        <v>215679</v>
      </c>
      <c r="I13" s="290">
        <v>300267</v>
      </c>
      <c r="J13" s="290">
        <v>515946</v>
      </c>
    </row>
    <row r="14" spans="1:10" x14ac:dyDescent="0.25">
      <c r="A14" s="289">
        <v>2028</v>
      </c>
      <c r="B14" s="290">
        <v>281572</v>
      </c>
      <c r="C14" s="290">
        <v>284437</v>
      </c>
      <c r="D14" s="290">
        <v>566009</v>
      </c>
      <c r="E14" s="290">
        <v>176609</v>
      </c>
      <c r="F14" s="290">
        <v>284437</v>
      </c>
      <c r="G14" s="290">
        <v>461046</v>
      </c>
      <c r="H14" s="290">
        <v>222943</v>
      </c>
      <c r="I14" s="290">
        <v>284437</v>
      </c>
      <c r="J14" s="290">
        <v>507380</v>
      </c>
    </row>
    <row r="15" spans="1:10" x14ac:dyDescent="0.25">
      <c r="A15" s="289">
        <v>2029</v>
      </c>
      <c r="B15" s="290">
        <v>292601</v>
      </c>
      <c r="C15" s="290">
        <v>264714</v>
      </c>
      <c r="D15" s="290">
        <v>557315</v>
      </c>
      <c r="E15" s="290">
        <v>188448</v>
      </c>
      <c r="F15" s="290">
        <v>264714</v>
      </c>
      <c r="G15" s="290">
        <v>453162</v>
      </c>
      <c r="H15" s="290">
        <v>230727</v>
      </c>
      <c r="I15" s="290">
        <v>264714</v>
      </c>
      <c r="J15" s="290">
        <v>495441</v>
      </c>
    </row>
    <row r="16" spans="1:10" x14ac:dyDescent="0.25">
      <c r="A16" s="289">
        <v>2030</v>
      </c>
      <c r="B16" s="290">
        <v>304203</v>
      </c>
      <c r="C16" s="290">
        <v>250261</v>
      </c>
      <c r="D16" s="290">
        <v>554464</v>
      </c>
      <c r="E16" s="290">
        <v>204519</v>
      </c>
      <c r="F16" s="290">
        <v>250261</v>
      </c>
      <c r="G16" s="290">
        <v>454780</v>
      </c>
      <c r="H16" s="290">
        <v>240518</v>
      </c>
      <c r="I16" s="290">
        <v>250261</v>
      </c>
      <c r="J16" s="290">
        <v>490779</v>
      </c>
    </row>
    <row r="17" spans="1:10" x14ac:dyDescent="0.25">
      <c r="A17" s="289">
        <v>2031</v>
      </c>
      <c r="B17" s="290">
        <v>313156</v>
      </c>
      <c r="C17" s="290">
        <v>235673</v>
      </c>
      <c r="D17" s="290">
        <v>548829</v>
      </c>
      <c r="E17" s="290">
        <v>217509</v>
      </c>
      <c r="F17" s="290">
        <v>235673</v>
      </c>
      <c r="G17" s="290">
        <v>453182</v>
      </c>
      <c r="H17" s="290">
        <v>248890</v>
      </c>
      <c r="I17" s="290">
        <v>235673</v>
      </c>
      <c r="J17" s="290">
        <v>484563</v>
      </c>
    </row>
    <row r="18" spans="1:10" x14ac:dyDescent="0.25">
      <c r="A18" s="289">
        <v>2032</v>
      </c>
      <c r="B18" s="290">
        <v>320149</v>
      </c>
      <c r="C18" s="290">
        <v>217832</v>
      </c>
      <c r="D18" s="290">
        <v>537981</v>
      </c>
      <c r="E18" s="290">
        <v>227823</v>
      </c>
      <c r="F18" s="290">
        <v>217832</v>
      </c>
      <c r="G18" s="290">
        <v>445655</v>
      </c>
      <c r="H18" s="290">
        <v>252739</v>
      </c>
      <c r="I18" s="290">
        <v>217832</v>
      </c>
      <c r="J18" s="290">
        <v>470571</v>
      </c>
    </row>
    <row r="19" spans="1:10" x14ac:dyDescent="0.25">
      <c r="A19" s="289">
        <v>2033</v>
      </c>
      <c r="B19" s="290">
        <v>330974</v>
      </c>
      <c r="C19" s="290">
        <v>203213</v>
      </c>
      <c r="D19" s="290">
        <v>534187</v>
      </c>
      <c r="E19" s="290">
        <v>238149</v>
      </c>
      <c r="F19" s="290">
        <v>203213</v>
      </c>
      <c r="G19" s="290">
        <v>441362</v>
      </c>
      <c r="H19" s="290">
        <v>260279</v>
      </c>
      <c r="I19" s="290">
        <v>203213</v>
      </c>
      <c r="J19" s="290">
        <v>463492</v>
      </c>
    </row>
    <row r="20" spans="1:10" x14ac:dyDescent="0.25">
      <c r="A20" s="289">
        <v>2034</v>
      </c>
      <c r="B20" s="290">
        <v>339878</v>
      </c>
      <c r="C20" s="290">
        <v>188815</v>
      </c>
      <c r="D20" s="290">
        <v>528693</v>
      </c>
      <c r="E20" s="290">
        <v>246552</v>
      </c>
      <c r="F20" s="290">
        <v>188815</v>
      </c>
      <c r="G20" s="290">
        <v>435367</v>
      </c>
      <c r="H20" s="290">
        <v>263501</v>
      </c>
      <c r="I20" s="290">
        <v>188815</v>
      </c>
      <c r="J20" s="290">
        <v>452316</v>
      </c>
    </row>
    <row r="21" spans="1:10" x14ac:dyDescent="0.25">
      <c r="A21" s="289">
        <v>2035</v>
      </c>
      <c r="B21" s="290">
        <v>348947</v>
      </c>
      <c r="C21" s="290">
        <v>175111</v>
      </c>
      <c r="D21" s="290">
        <v>524058</v>
      </c>
      <c r="E21" s="290">
        <v>254312</v>
      </c>
      <c r="F21" s="290">
        <v>175111</v>
      </c>
      <c r="G21" s="290">
        <v>429423</v>
      </c>
      <c r="H21" s="290">
        <v>268425</v>
      </c>
      <c r="I21" s="290">
        <v>175111</v>
      </c>
      <c r="J21" s="290">
        <v>443536</v>
      </c>
    </row>
    <row r="22" spans="1:10" x14ac:dyDescent="0.25">
      <c r="A22" s="289">
        <v>2036</v>
      </c>
      <c r="B22" s="290">
        <v>358818</v>
      </c>
      <c r="C22" s="290">
        <v>159959</v>
      </c>
      <c r="D22" s="290">
        <v>518777</v>
      </c>
      <c r="E22" s="290">
        <v>257904</v>
      </c>
      <c r="F22" s="290">
        <v>159959</v>
      </c>
      <c r="G22" s="290">
        <v>417863</v>
      </c>
      <c r="H22" s="290">
        <v>273832</v>
      </c>
      <c r="I22" s="290">
        <v>159959</v>
      </c>
      <c r="J22" s="290">
        <v>433791</v>
      </c>
    </row>
    <row r="23" spans="1:10" x14ac:dyDescent="0.25">
      <c r="A23" s="289">
        <v>2037</v>
      </c>
      <c r="B23" s="290">
        <v>367611</v>
      </c>
      <c r="C23" s="290">
        <v>147510</v>
      </c>
      <c r="D23" s="290">
        <v>515121</v>
      </c>
      <c r="E23" s="290">
        <v>263768</v>
      </c>
      <c r="F23" s="290">
        <v>147510</v>
      </c>
      <c r="G23" s="290">
        <v>411278</v>
      </c>
      <c r="H23" s="290">
        <v>279171</v>
      </c>
      <c r="I23" s="290">
        <v>147510</v>
      </c>
      <c r="J23" s="290">
        <v>426681</v>
      </c>
    </row>
    <row r="24" spans="1:10" x14ac:dyDescent="0.25">
      <c r="A24" s="289">
        <v>2038</v>
      </c>
      <c r="B24" s="290">
        <v>377364</v>
      </c>
      <c r="C24" s="290">
        <v>135749</v>
      </c>
      <c r="D24" s="290">
        <v>513113</v>
      </c>
      <c r="E24" s="290">
        <v>271024</v>
      </c>
      <c r="F24" s="290">
        <v>135749</v>
      </c>
      <c r="G24" s="290">
        <v>406773</v>
      </c>
      <c r="H24" s="290">
        <v>284693</v>
      </c>
      <c r="I24" s="290">
        <v>135749</v>
      </c>
      <c r="J24" s="290">
        <v>420442</v>
      </c>
    </row>
    <row r="25" spans="1:10" x14ac:dyDescent="0.25">
      <c r="A25" s="289">
        <v>2039</v>
      </c>
      <c r="B25" s="290">
        <v>386043</v>
      </c>
      <c r="C25" s="290">
        <v>125126</v>
      </c>
      <c r="D25" s="290">
        <v>511169</v>
      </c>
      <c r="E25" s="290">
        <v>278087</v>
      </c>
      <c r="F25" s="290">
        <v>125126</v>
      </c>
      <c r="G25" s="290">
        <v>403213</v>
      </c>
      <c r="H25" s="290">
        <v>290553</v>
      </c>
      <c r="I25" s="290">
        <v>125126</v>
      </c>
      <c r="J25" s="290">
        <v>415679</v>
      </c>
    </row>
    <row r="26" spans="1:10" x14ac:dyDescent="0.25">
      <c r="A26" s="289">
        <v>2040</v>
      </c>
      <c r="B26" s="290">
        <v>389703</v>
      </c>
      <c r="C26" s="290">
        <v>112620</v>
      </c>
      <c r="D26" s="290">
        <v>502323</v>
      </c>
      <c r="E26" s="290">
        <v>281576</v>
      </c>
      <c r="F26" s="290">
        <v>112620</v>
      </c>
      <c r="G26" s="290">
        <v>394196</v>
      </c>
      <c r="H26" s="290">
        <v>292741</v>
      </c>
      <c r="I26" s="290">
        <v>112620</v>
      </c>
      <c r="J26" s="290">
        <v>405361</v>
      </c>
    </row>
    <row r="27" spans="1:10" x14ac:dyDescent="0.25">
      <c r="A27" s="289">
        <v>2041</v>
      </c>
      <c r="B27" s="290">
        <v>392754</v>
      </c>
      <c r="C27" s="290">
        <v>98179</v>
      </c>
      <c r="D27" s="290">
        <v>490933</v>
      </c>
      <c r="E27" s="290">
        <v>285806</v>
      </c>
      <c r="F27" s="290">
        <v>98179</v>
      </c>
      <c r="G27" s="290">
        <v>383985</v>
      </c>
      <c r="H27" s="290">
        <v>295755</v>
      </c>
      <c r="I27" s="290">
        <v>98179</v>
      </c>
      <c r="J27" s="290">
        <v>393934</v>
      </c>
    </row>
    <row r="28" spans="1:10" x14ac:dyDescent="0.25">
      <c r="A28" s="289">
        <v>2042</v>
      </c>
      <c r="B28" s="290">
        <v>399592</v>
      </c>
      <c r="C28" s="290">
        <v>88355</v>
      </c>
      <c r="D28" s="290">
        <v>487947</v>
      </c>
      <c r="E28" s="290">
        <v>294673</v>
      </c>
      <c r="F28" s="290">
        <v>88355</v>
      </c>
      <c r="G28" s="290">
        <v>383028</v>
      </c>
      <c r="H28" s="290">
        <v>303724</v>
      </c>
      <c r="I28" s="290">
        <v>88355</v>
      </c>
      <c r="J28" s="290">
        <v>392079</v>
      </c>
    </row>
    <row r="29" spans="1:10" x14ac:dyDescent="0.25">
      <c r="A29" s="289">
        <v>2043</v>
      </c>
      <c r="B29" s="290">
        <v>403571</v>
      </c>
      <c r="C29" s="290">
        <v>79902</v>
      </c>
      <c r="D29" s="290">
        <v>483473</v>
      </c>
      <c r="E29" s="290">
        <v>302747</v>
      </c>
      <c r="F29" s="290">
        <v>79902</v>
      </c>
      <c r="G29" s="290">
        <v>382649</v>
      </c>
      <c r="H29" s="290">
        <v>311308</v>
      </c>
      <c r="I29" s="290">
        <v>79902</v>
      </c>
      <c r="J29" s="290">
        <v>391210</v>
      </c>
    </row>
    <row r="30" spans="1:10" x14ac:dyDescent="0.25">
      <c r="A30" s="289">
        <v>2044</v>
      </c>
      <c r="B30" s="290">
        <v>406133</v>
      </c>
      <c r="C30" s="290">
        <v>71201</v>
      </c>
      <c r="D30" s="290">
        <v>477334</v>
      </c>
      <c r="E30" s="290">
        <v>311490</v>
      </c>
      <c r="F30" s="290">
        <v>71201</v>
      </c>
      <c r="G30" s="290">
        <v>382691</v>
      </c>
      <c r="H30" s="290">
        <v>319712</v>
      </c>
      <c r="I30" s="290">
        <v>71201</v>
      </c>
      <c r="J30" s="290">
        <v>390913</v>
      </c>
    </row>
    <row r="31" spans="1:10" x14ac:dyDescent="0.25">
      <c r="A31" s="289">
        <v>2045</v>
      </c>
      <c r="B31" s="290">
        <v>408665</v>
      </c>
      <c r="C31" s="290">
        <v>62844</v>
      </c>
      <c r="D31" s="290">
        <v>471509</v>
      </c>
      <c r="E31" s="290">
        <v>321991</v>
      </c>
      <c r="F31" s="290">
        <v>62844</v>
      </c>
      <c r="G31" s="290">
        <v>384835</v>
      </c>
      <c r="H31" s="290">
        <v>329698</v>
      </c>
      <c r="I31" s="290">
        <v>62844</v>
      </c>
      <c r="J31" s="290">
        <v>392542</v>
      </c>
    </row>
    <row r="32" spans="1:10" x14ac:dyDescent="0.25">
      <c r="A32" s="289">
        <v>2046</v>
      </c>
      <c r="B32" s="290">
        <v>408075</v>
      </c>
      <c r="C32" s="290">
        <v>55740</v>
      </c>
      <c r="D32" s="290">
        <v>463815</v>
      </c>
      <c r="E32" s="290">
        <v>330708</v>
      </c>
      <c r="F32" s="290">
        <v>55740</v>
      </c>
      <c r="G32" s="290">
        <v>386448</v>
      </c>
      <c r="H32" s="290">
        <v>337975</v>
      </c>
      <c r="I32" s="290">
        <v>55740</v>
      </c>
      <c r="J32" s="290">
        <v>393715</v>
      </c>
    </row>
    <row r="33" spans="1:10" x14ac:dyDescent="0.25">
      <c r="A33" s="289">
        <v>2047</v>
      </c>
      <c r="B33" s="290">
        <v>403604</v>
      </c>
      <c r="C33" s="290">
        <v>50178</v>
      </c>
      <c r="D33" s="290">
        <v>453782</v>
      </c>
      <c r="E33" s="290">
        <v>336267</v>
      </c>
      <c r="F33" s="290">
        <v>50178</v>
      </c>
      <c r="G33" s="290">
        <v>386445</v>
      </c>
      <c r="H33" s="290">
        <v>343011</v>
      </c>
      <c r="I33" s="290">
        <v>50178</v>
      </c>
      <c r="J33" s="290">
        <v>393189</v>
      </c>
    </row>
    <row r="34" spans="1:10" x14ac:dyDescent="0.25">
      <c r="A34" s="289">
        <v>2048</v>
      </c>
      <c r="B34" s="290">
        <v>395657</v>
      </c>
      <c r="C34" s="290">
        <v>42515</v>
      </c>
      <c r="D34" s="290">
        <v>438172</v>
      </c>
      <c r="E34" s="290">
        <v>338301</v>
      </c>
      <c r="F34" s="290">
        <v>42515</v>
      </c>
      <c r="G34" s="290">
        <v>380816</v>
      </c>
      <c r="H34" s="290">
        <v>344613</v>
      </c>
      <c r="I34" s="290">
        <v>42515</v>
      </c>
      <c r="J34" s="290">
        <v>387128</v>
      </c>
    </row>
    <row r="35" spans="1:10" x14ac:dyDescent="0.25">
      <c r="A35" s="289">
        <v>2049</v>
      </c>
      <c r="B35" s="290">
        <v>391103</v>
      </c>
      <c r="C35" s="290">
        <v>37525</v>
      </c>
      <c r="D35" s="290">
        <v>428628</v>
      </c>
      <c r="E35" s="290">
        <v>343082</v>
      </c>
      <c r="F35" s="290">
        <v>37525</v>
      </c>
      <c r="G35" s="290">
        <v>380607</v>
      </c>
      <c r="H35" s="290">
        <v>348736</v>
      </c>
      <c r="I35" s="290">
        <v>37525</v>
      </c>
      <c r="J35" s="290">
        <v>386261</v>
      </c>
    </row>
    <row r="36" spans="1:10" x14ac:dyDescent="0.25">
      <c r="A36" s="289">
        <v>2050</v>
      </c>
      <c r="B36" s="290">
        <v>381501</v>
      </c>
      <c r="C36" s="290">
        <v>32265</v>
      </c>
      <c r="D36" s="290">
        <v>413766</v>
      </c>
      <c r="E36" s="290">
        <v>342393</v>
      </c>
      <c r="F36" s="290">
        <v>32265</v>
      </c>
      <c r="G36" s="290">
        <v>374658</v>
      </c>
      <c r="H36" s="290">
        <v>347324</v>
      </c>
      <c r="I36" s="290">
        <v>32265</v>
      </c>
      <c r="J36" s="290">
        <v>379589</v>
      </c>
    </row>
    <row r="37" spans="1:10" x14ac:dyDescent="0.25">
      <c r="A37" s="289">
        <v>2051</v>
      </c>
      <c r="B37" s="290">
        <v>371811</v>
      </c>
      <c r="C37" s="290">
        <v>27097</v>
      </c>
      <c r="D37" s="290">
        <v>398908</v>
      </c>
      <c r="E37" s="290">
        <v>341205</v>
      </c>
      <c r="F37" s="290">
        <v>27097</v>
      </c>
      <c r="G37" s="290">
        <v>368302</v>
      </c>
      <c r="H37" s="290">
        <v>344980</v>
      </c>
      <c r="I37" s="290">
        <v>27097</v>
      </c>
      <c r="J37" s="290">
        <v>372077</v>
      </c>
    </row>
    <row r="38" spans="1:10" x14ac:dyDescent="0.25">
      <c r="A38" s="289">
        <v>2052</v>
      </c>
      <c r="B38" s="290">
        <v>360491</v>
      </c>
      <c r="C38" s="290">
        <v>22897</v>
      </c>
      <c r="D38" s="290">
        <v>383388</v>
      </c>
      <c r="E38" s="290">
        <v>336688</v>
      </c>
      <c r="F38" s="290">
        <v>22897</v>
      </c>
      <c r="G38" s="290">
        <v>359585</v>
      </c>
      <c r="H38" s="290">
        <v>340115</v>
      </c>
      <c r="I38" s="290">
        <v>22897</v>
      </c>
      <c r="J38" s="290">
        <v>363012</v>
      </c>
    </row>
    <row r="39" spans="1:10" x14ac:dyDescent="0.25">
      <c r="A39" s="289">
        <v>2053</v>
      </c>
      <c r="B39" s="290">
        <v>346325</v>
      </c>
      <c r="C39" s="290">
        <v>19464</v>
      </c>
      <c r="D39" s="290">
        <v>365789</v>
      </c>
      <c r="E39" s="290">
        <v>328711</v>
      </c>
      <c r="F39" s="290">
        <v>19464</v>
      </c>
      <c r="G39" s="290">
        <v>348175</v>
      </c>
      <c r="H39" s="290">
        <v>331424</v>
      </c>
      <c r="I39" s="290">
        <v>19464</v>
      </c>
      <c r="J39" s="290">
        <v>350888</v>
      </c>
    </row>
    <row r="40" spans="1:10" x14ac:dyDescent="0.25">
      <c r="A40" s="289">
        <v>2054</v>
      </c>
      <c r="B40" s="290">
        <v>334899</v>
      </c>
      <c r="C40" s="290">
        <v>15956</v>
      </c>
      <c r="D40" s="290">
        <v>350855</v>
      </c>
      <c r="E40" s="290">
        <v>322337</v>
      </c>
      <c r="F40" s="290">
        <v>15956</v>
      </c>
      <c r="G40" s="290">
        <v>338293</v>
      </c>
      <c r="H40" s="290">
        <v>324477</v>
      </c>
      <c r="I40" s="290">
        <v>15956</v>
      </c>
      <c r="J40" s="290">
        <v>340433</v>
      </c>
    </row>
    <row r="41" spans="1:10" x14ac:dyDescent="0.25">
      <c r="A41" s="289">
        <v>2055</v>
      </c>
      <c r="B41" s="290">
        <v>318776</v>
      </c>
      <c r="C41" s="290">
        <v>12890</v>
      </c>
      <c r="D41" s="290">
        <v>331666</v>
      </c>
      <c r="E41" s="290">
        <v>310223</v>
      </c>
      <c r="F41" s="290">
        <v>12890</v>
      </c>
      <c r="G41" s="290">
        <v>323113</v>
      </c>
      <c r="H41" s="290">
        <v>311953</v>
      </c>
      <c r="I41" s="290">
        <v>12890</v>
      </c>
      <c r="J41" s="290">
        <v>324843</v>
      </c>
    </row>
    <row r="42" spans="1:10" x14ac:dyDescent="0.25">
      <c r="A42" s="289">
        <v>2056</v>
      </c>
      <c r="B42" s="290">
        <v>307380</v>
      </c>
      <c r="C42" s="290">
        <v>11026</v>
      </c>
      <c r="D42" s="290">
        <v>318406</v>
      </c>
      <c r="E42" s="290">
        <v>301660</v>
      </c>
      <c r="F42" s="290">
        <v>11026</v>
      </c>
      <c r="G42" s="290">
        <v>312686</v>
      </c>
      <c r="H42" s="290">
        <v>303159</v>
      </c>
      <c r="I42" s="290">
        <v>11026</v>
      </c>
      <c r="J42" s="290">
        <v>314185</v>
      </c>
    </row>
    <row r="43" spans="1:10" x14ac:dyDescent="0.25">
      <c r="A43" s="289">
        <v>2057</v>
      </c>
      <c r="B43" s="290">
        <v>294184</v>
      </c>
      <c r="C43" s="290">
        <v>9566</v>
      </c>
      <c r="D43" s="290">
        <v>303750</v>
      </c>
      <c r="E43" s="290">
        <v>290525</v>
      </c>
      <c r="F43" s="290">
        <v>9566</v>
      </c>
      <c r="G43" s="290">
        <v>300091</v>
      </c>
      <c r="H43" s="290">
        <v>291808</v>
      </c>
      <c r="I43" s="290">
        <v>9566</v>
      </c>
      <c r="J43" s="290">
        <v>301374</v>
      </c>
    </row>
    <row r="44" spans="1:10" x14ac:dyDescent="0.25">
      <c r="A44" s="289">
        <v>2058</v>
      </c>
      <c r="B44" s="290">
        <v>279409</v>
      </c>
      <c r="C44" s="290">
        <v>7223</v>
      </c>
      <c r="D44" s="290">
        <v>286632</v>
      </c>
      <c r="E44" s="290">
        <v>277126</v>
      </c>
      <c r="F44" s="290">
        <v>7223</v>
      </c>
      <c r="G44" s="290">
        <v>284349</v>
      </c>
      <c r="H44" s="290">
        <v>278212</v>
      </c>
      <c r="I44" s="290">
        <v>7223</v>
      </c>
      <c r="J44" s="290">
        <v>285435</v>
      </c>
    </row>
    <row r="45" spans="1:10" x14ac:dyDescent="0.25">
      <c r="A45" s="289">
        <v>2059</v>
      </c>
      <c r="B45" s="290">
        <v>262492</v>
      </c>
      <c r="C45" s="290">
        <v>5583</v>
      </c>
      <c r="D45" s="290">
        <v>268075</v>
      </c>
      <c r="E45" s="290">
        <v>261166</v>
      </c>
      <c r="F45" s="290">
        <v>5583</v>
      </c>
      <c r="G45" s="290">
        <v>266749</v>
      </c>
      <c r="H45" s="290">
        <v>261960</v>
      </c>
      <c r="I45" s="290">
        <v>5583</v>
      </c>
      <c r="J45" s="290">
        <v>267543</v>
      </c>
    </row>
    <row r="46" spans="1:10" ht="15.75" thickBot="1" x14ac:dyDescent="0.3">
      <c r="A46" s="293">
        <v>2060</v>
      </c>
      <c r="B46" s="294">
        <v>249563</v>
      </c>
      <c r="C46" s="294">
        <v>4456</v>
      </c>
      <c r="D46" s="294">
        <v>254019</v>
      </c>
      <c r="E46" s="294">
        <v>248811</v>
      </c>
      <c r="F46" s="294">
        <v>4456</v>
      </c>
      <c r="G46" s="294">
        <v>253267</v>
      </c>
      <c r="H46" s="294">
        <v>249340</v>
      </c>
      <c r="I46" s="294">
        <v>4456</v>
      </c>
      <c r="J46" s="294">
        <v>253796</v>
      </c>
    </row>
    <row r="47" spans="1:10" ht="18.75" customHeight="1" x14ac:dyDescent="0.25">
      <c r="A47" s="456" t="s">
        <v>215</v>
      </c>
      <c r="B47" s="456"/>
      <c r="C47" s="456"/>
      <c r="D47" s="456"/>
      <c r="E47" s="456"/>
      <c r="F47" s="456"/>
      <c r="G47" s="456"/>
      <c r="H47" s="456"/>
      <c r="I47" s="456"/>
      <c r="J47" s="456"/>
    </row>
  </sheetData>
  <mergeCells count="7">
    <mergeCell ref="A1:B1"/>
    <mergeCell ref="A3:A5"/>
    <mergeCell ref="A47:J47"/>
    <mergeCell ref="B4:D4"/>
    <mergeCell ref="E4:G4"/>
    <mergeCell ref="H4:J4"/>
    <mergeCell ref="B3:J3"/>
  </mergeCells>
  <hyperlinks>
    <hyperlink ref="A1" location="Índice!A1" display="Volt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J47"/>
  <sheetViews>
    <sheetView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B1"/>
    </sheetView>
  </sheetViews>
  <sheetFormatPr defaultRowHeight="15" x14ac:dyDescent="0.25"/>
  <cols>
    <col min="1" max="1" width="9.140625" style="33" customWidth="1"/>
    <col min="2" max="2" width="12.140625" style="33" customWidth="1"/>
    <col min="3" max="3" width="12.28515625" style="33" bestFit="1" customWidth="1"/>
    <col min="4" max="4" width="8.28515625" style="33" bestFit="1" customWidth="1"/>
    <col min="5" max="5" width="12.28515625" style="33" bestFit="1" customWidth="1"/>
    <col min="6" max="6" width="11.85546875" style="33" customWidth="1"/>
    <col min="7" max="7" width="8.28515625" style="33" bestFit="1" customWidth="1"/>
    <col min="8" max="8" width="12.28515625" style="33" bestFit="1" customWidth="1"/>
    <col min="9" max="9" width="12.28515625" style="33" customWidth="1"/>
    <col min="10" max="10" width="8.28515625" style="33" bestFit="1" customWidth="1"/>
    <col min="11" max="16384" width="9.140625" style="33"/>
  </cols>
  <sheetData>
    <row r="1" spans="1:10" x14ac:dyDescent="0.25">
      <c r="A1" s="439" t="s">
        <v>72</v>
      </c>
      <c r="B1" s="439"/>
    </row>
    <row r="2" spans="1:10" x14ac:dyDescent="0.25">
      <c r="A2" s="43"/>
    </row>
    <row r="3" spans="1:10" ht="15.75" thickBot="1" x14ac:dyDescent="0.3">
      <c r="A3" s="455" t="s">
        <v>213</v>
      </c>
      <c r="B3" s="454" t="s">
        <v>214</v>
      </c>
      <c r="C3" s="454"/>
      <c r="D3" s="454"/>
      <c r="E3" s="454"/>
      <c r="F3" s="454"/>
      <c r="G3" s="454"/>
      <c r="H3" s="454"/>
      <c r="I3" s="454"/>
      <c r="J3" s="454"/>
    </row>
    <row r="4" spans="1:10" ht="15.75" thickBot="1" x14ac:dyDescent="0.3">
      <c r="A4" s="455"/>
      <c r="B4" s="454" t="s">
        <v>0</v>
      </c>
      <c r="C4" s="454"/>
      <c r="D4" s="454"/>
      <c r="E4" s="462" t="s">
        <v>1</v>
      </c>
      <c r="F4" s="454"/>
      <c r="G4" s="463"/>
      <c r="H4" s="454" t="s">
        <v>6</v>
      </c>
      <c r="I4" s="454"/>
      <c r="J4" s="454"/>
    </row>
    <row r="5" spans="1:10" ht="32.25" customHeight="1" x14ac:dyDescent="0.25">
      <c r="A5" s="455"/>
      <c r="B5" s="2" t="s">
        <v>8</v>
      </c>
      <c r="C5" s="2" t="s">
        <v>7</v>
      </c>
      <c r="D5" s="2" t="s">
        <v>4</v>
      </c>
      <c r="E5" s="3" t="s">
        <v>8</v>
      </c>
      <c r="F5" s="5" t="s">
        <v>7</v>
      </c>
      <c r="G5" s="18" t="s">
        <v>4</v>
      </c>
      <c r="H5" s="2" t="s">
        <v>8</v>
      </c>
      <c r="I5" s="2" t="s">
        <v>7</v>
      </c>
      <c r="J5" s="2" t="s">
        <v>4</v>
      </c>
    </row>
    <row r="6" spans="1:10" x14ac:dyDescent="0.25">
      <c r="A6" s="289">
        <v>2020</v>
      </c>
      <c r="B6" s="290">
        <v>8487</v>
      </c>
      <c r="C6" s="290">
        <v>220917</v>
      </c>
      <c r="D6" s="290">
        <v>229404</v>
      </c>
      <c r="E6" s="290">
        <v>8483</v>
      </c>
      <c r="F6" s="290">
        <v>220917</v>
      </c>
      <c r="G6" s="290">
        <v>229400</v>
      </c>
      <c r="H6" s="290">
        <v>8477</v>
      </c>
      <c r="I6" s="290">
        <v>220917</v>
      </c>
      <c r="J6" s="290">
        <v>229394</v>
      </c>
    </row>
    <row r="7" spans="1:10" x14ac:dyDescent="0.25">
      <c r="A7" s="289">
        <v>2021</v>
      </c>
      <c r="B7" s="290">
        <v>11851</v>
      </c>
      <c r="C7" s="290">
        <v>213418</v>
      </c>
      <c r="D7" s="290">
        <v>225269</v>
      </c>
      <c r="E7" s="290">
        <v>11850</v>
      </c>
      <c r="F7" s="290">
        <v>213418</v>
      </c>
      <c r="G7" s="290">
        <v>225268</v>
      </c>
      <c r="H7" s="290">
        <v>11843</v>
      </c>
      <c r="I7" s="290">
        <v>213418</v>
      </c>
      <c r="J7" s="290">
        <v>225261</v>
      </c>
    </row>
    <row r="8" spans="1:10" x14ac:dyDescent="0.25">
      <c r="A8" s="289">
        <v>2022</v>
      </c>
      <c r="B8" s="290">
        <v>15694</v>
      </c>
      <c r="C8" s="290">
        <v>205225</v>
      </c>
      <c r="D8" s="290">
        <v>220919</v>
      </c>
      <c r="E8" s="290">
        <v>15688</v>
      </c>
      <c r="F8" s="290">
        <v>205225</v>
      </c>
      <c r="G8" s="290">
        <v>220913</v>
      </c>
      <c r="H8" s="290">
        <v>15685</v>
      </c>
      <c r="I8" s="290">
        <v>205225</v>
      </c>
      <c r="J8" s="290">
        <v>220910</v>
      </c>
    </row>
    <row r="9" spans="1:10" x14ac:dyDescent="0.25">
      <c r="A9" s="289">
        <v>2023</v>
      </c>
      <c r="B9" s="290">
        <v>19588</v>
      </c>
      <c r="C9" s="290">
        <v>196065</v>
      </c>
      <c r="D9" s="290">
        <v>215653</v>
      </c>
      <c r="E9" s="290">
        <v>19586</v>
      </c>
      <c r="F9" s="290">
        <v>196065</v>
      </c>
      <c r="G9" s="290">
        <v>215651</v>
      </c>
      <c r="H9" s="290">
        <v>19578</v>
      </c>
      <c r="I9" s="290">
        <v>196065</v>
      </c>
      <c r="J9" s="290">
        <v>215643</v>
      </c>
    </row>
    <row r="10" spans="1:10" x14ac:dyDescent="0.25">
      <c r="A10" s="289">
        <v>2024</v>
      </c>
      <c r="B10" s="290">
        <v>23489</v>
      </c>
      <c r="C10" s="290">
        <v>188380</v>
      </c>
      <c r="D10" s="290">
        <v>211869</v>
      </c>
      <c r="E10" s="290">
        <v>23491</v>
      </c>
      <c r="F10" s="290">
        <v>188380</v>
      </c>
      <c r="G10" s="290">
        <v>211871</v>
      </c>
      <c r="H10" s="290">
        <v>23479</v>
      </c>
      <c r="I10" s="290">
        <v>188380</v>
      </c>
      <c r="J10" s="290">
        <v>211859</v>
      </c>
    </row>
    <row r="11" spans="1:10" x14ac:dyDescent="0.25">
      <c r="A11" s="289">
        <v>2025</v>
      </c>
      <c r="B11" s="290">
        <v>26776</v>
      </c>
      <c r="C11" s="290">
        <v>181010</v>
      </c>
      <c r="D11" s="290">
        <v>207786</v>
      </c>
      <c r="E11" s="290">
        <v>26775</v>
      </c>
      <c r="F11" s="290">
        <v>181010</v>
      </c>
      <c r="G11" s="290">
        <v>207785</v>
      </c>
      <c r="H11" s="290">
        <v>26765</v>
      </c>
      <c r="I11" s="290">
        <v>181010</v>
      </c>
      <c r="J11" s="290">
        <v>207775</v>
      </c>
    </row>
    <row r="12" spans="1:10" x14ac:dyDescent="0.25">
      <c r="A12" s="289">
        <v>2026</v>
      </c>
      <c r="B12" s="290">
        <v>31512</v>
      </c>
      <c r="C12" s="290">
        <v>172149</v>
      </c>
      <c r="D12" s="290">
        <v>203661</v>
      </c>
      <c r="E12" s="290">
        <v>31508</v>
      </c>
      <c r="F12" s="290">
        <v>172149</v>
      </c>
      <c r="G12" s="290">
        <v>203657</v>
      </c>
      <c r="H12" s="290">
        <v>31494</v>
      </c>
      <c r="I12" s="290">
        <v>172149</v>
      </c>
      <c r="J12" s="290">
        <v>203643</v>
      </c>
    </row>
    <row r="13" spans="1:10" x14ac:dyDescent="0.25">
      <c r="A13" s="289">
        <v>2027</v>
      </c>
      <c r="B13" s="290">
        <v>36055</v>
      </c>
      <c r="C13" s="290">
        <v>164200</v>
      </c>
      <c r="D13" s="290">
        <v>200255</v>
      </c>
      <c r="E13" s="290">
        <v>36055</v>
      </c>
      <c r="F13" s="290">
        <v>164200</v>
      </c>
      <c r="G13" s="290">
        <v>200255</v>
      </c>
      <c r="H13" s="290">
        <v>36034</v>
      </c>
      <c r="I13" s="290">
        <v>164200</v>
      </c>
      <c r="J13" s="290">
        <v>200234</v>
      </c>
    </row>
    <row r="14" spans="1:10" x14ac:dyDescent="0.25">
      <c r="A14" s="289">
        <v>2028</v>
      </c>
      <c r="B14" s="290">
        <v>40558</v>
      </c>
      <c r="C14" s="290">
        <v>156855</v>
      </c>
      <c r="D14" s="290">
        <v>197413</v>
      </c>
      <c r="E14" s="290">
        <v>40561</v>
      </c>
      <c r="F14" s="290">
        <v>156855</v>
      </c>
      <c r="G14" s="290">
        <v>197416</v>
      </c>
      <c r="H14" s="290">
        <v>40538</v>
      </c>
      <c r="I14" s="290">
        <v>156855</v>
      </c>
      <c r="J14" s="290">
        <v>197393</v>
      </c>
    </row>
    <row r="15" spans="1:10" x14ac:dyDescent="0.25">
      <c r="A15" s="289">
        <v>2029</v>
      </c>
      <c r="B15" s="290">
        <v>46293</v>
      </c>
      <c r="C15" s="290">
        <v>147604</v>
      </c>
      <c r="D15" s="290">
        <v>193897</v>
      </c>
      <c r="E15" s="290">
        <v>46301</v>
      </c>
      <c r="F15" s="290">
        <v>147604</v>
      </c>
      <c r="G15" s="290">
        <v>193905</v>
      </c>
      <c r="H15" s="290">
        <v>46270</v>
      </c>
      <c r="I15" s="290">
        <v>147604</v>
      </c>
      <c r="J15" s="290">
        <v>193874</v>
      </c>
    </row>
    <row r="16" spans="1:10" x14ac:dyDescent="0.25">
      <c r="A16" s="289">
        <v>2030</v>
      </c>
      <c r="B16" s="290">
        <v>49698</v>
      </c>
      <c r="C16" s="290">
        <v>140208</v>
      </c>
      <c r="D16" s="290">
        <v>189906</v>
      </c>
      <c r="E16" s="290">
        <v>49707</v>
      </c>
      <c r="F16" s="290">
        <v>140208</v>
      </c>
      <c r="G16" s="290">
        <v>189915</v>
      </c>
      <c r="H16" s="290">
        <v>49666</v>
      </c>
      <c r="I16" s="290">
        <v>140208</v>
      </c>
      <c r="J16" s="290">
        <v>189874</v>
      </c>
    </row>
    <row r="17" spans="1:10" x14ac:dyDescent="0.25">
      <c r="A17" s="289">
        <v>2031</v>
      </c>
      <c r="B17" s="290">
        <v>53982</v>
      </c>
      <c r="C17" s="290">
        <v>133248</v>
      </c>
      <c r="D17" s="290">
        <v>187230</v>
      </c>
      <c r="E17" s="290">
        <v>53996</v>
      </c>
      <c r="F17" s="290">
        <v>133248</v>
      </c>
      <c r="G17" s="290">
        <v>187244</v>
      </c>
      <c r="H17" s="290">
        <v>53959</v>
      </c>
      <c r="I17" s="290">
        <v>133248</v>
      </c>
      <c r="J17" s="290">
        <v>187207</v>
      </c>
    </row>
    <row r="18" spans="1:10" x14ac:dyDescent="0.25">
      <c r="A18" s="289">
        <v>2032</v>
      </c>
      <c r="B18" s="290">
        <v>58908</v>
      </c>
      <c r="C18" s="290">
        <v>125008</v>
      </c>
      <c r="D18" s="290">
        <v>183916</v>
      </c>
      <c r="E18" s="290">
        <v>58920</v>
      </c>
      <c r="F18" s="290">
        <v>125008</v>
      </c>
      <c r="G18" s="290">
        <v>183928</v>
      </c>
      <c r="H18" s="290">
        <v>58882</v>
      </c>
      <c r="I18" s="290">
        <v>125008</v>
      </c>
      <c r="J18" s="290">
        <v>183890</v>
      </c>
    </row>
    <row r="19" spans="1:10" x14ac:dyDescent="0.25">
      <c r="A19" s="289">
        <v>2033</v>
      </c>
      <c r="B19" s="290">
        <v>62201</v>
      </c>
      <c r="C19" s="290">
        <v>118536</v>
      </c>
      <c r="D19" s="290">
        <v>180737</v>
      </c>
      <c r="E19" s="290">
        <v>62209</v>
      </c>
      <c r="F19" s="290">
        <v>118536</v>
      </c>
      <c r="G19" s="290">
        <v>180745</v>
      </c>
      <c r="H19" s="290">
        <v>62171</v>
      </c>
      <c r="I19" s="290">
        <v>118536</v>
      </c>
      <c r="J19" s="290">
        <v>180707</v>
      </c>
    </row>
    <row r="20" spans="1:10" x14ac:dyDescent="0.25">
      <c r="A20" s="289">
        <v>2034</v>
      </c>
      <c r="B20" s="290">
        <v>65281</v>
      </c>
      <c r="C20" s="290">
        <v>111846</v>
      </c>
      <c r="D20" s="290">
        <v>177127</v>
      </c>
      <c r="E20" s="290">
        <v>65286</v>
      </c>
      <c r="F20" s="290">
        <v>111846</v>
      </c>
      <c r="G20" s="290">
        <v>177132</v>
      </c>
      <c r="H20" s="290">
        <v>65247</v>
      </c>
      <c r="I20" s="290">
        <v>111846</v>
      </c>
      <c r="J20" s="290">
        <v>177093</v>
      </c>
    </row>
    <row r="21" spans="1:10" x14ac:dyDescent="0.25">
      <c r="A21" s="289">
        <v>2035</v>
      </c>
      <c r="B21" s="290">
        <v>67819</v>
      </c>
      <c r="C21" s="290">
        <v>105134</v>
      </c>
      <c r="D21" s="290">
        <v>172953</v>
      </c>
      <c r="E21" s="290">
        <v>67818</v>
      </c>
      <c r="F21" s="290">
        <v>105134</v>
      </c>
      <c r="G21" s="290">
        <v>172952</v>
      </c>
      <c r="H21" s="290">
        <v>67782</v>
      </c>
      <c r="I21" s="290">
        <v>105134</v>
      </c>
      <c r="J21" s="290">
        <v>172916</v>
      </c>
    </row>
    <row r="22" spans="1:10" x14ac:dyDescent="0.25">
      <c r="A22" s="289">
        <v>2036</v>
      </c>
      <c r="B22" s="290">
        <v>70832</v>
      </c>
      <c r="C22" s="290">
        <v>99383</v>
      </c>
      <c r="D22" s="290">
        <v>170215</v>
      </c>
      <c r="E22" s="290">
        <v>70837</v>
      </c>
      <c r="F22" s="290">
        <v>99383</v>
      </c>
      <c r="G22" s="290">
        <v>170220</v>
      </c>
      <c r="H22" s="290">
        <v>70799</v>
      </c>
      <c r="I22" s="290">
        <v>99383</v>
      </c>
      <c r="J22" s="290">
        <v>170182</v>
      </c>
    </row>
    <row r="23" spans="1:10" x14ac:dyDescent="0.25">
      <c r="A23" s="289">
        <v>2037</v>
      </c>
      <c r="B23" s="290">
        <v>72681</v>
      </c>
      <c r="C23" s="290">
        <v>93713</v>
      </c>
      <c r="D23" s="290">
        <v>166394</v>
      </c>
      <c r="E23" s="290">
        <v>72688</v>
      </c>
      <c r="F23" s="290">
        <v>93713</v>
      </c>
      <c r="G23" s="290">
        <v>166401</v>
      </c>
      <c r="H23" s="290">
        <v>72643</v>
      </c>
      <c r="I23" s="290">
        <v>93713</v>
      </c>
      <c r="J23" s="290">
        <v>166356</v>
      </c>
    </row>
    <row r="24" spans="1:10" x14ac:dyDescent="0.25">
      <c r="A24" s="289">
        <v>2038</v>
      </c>
      <c r="B24" s="290">
        <v>74009</v>
      </c>
      <c r="C24" s="290">
        <v>88713</v>
      </c>
      <c r="D24" s="290">
        <v>162722</v>
      </c>
      <c r="E24" s="290">
        <v>74022</v>
      </c>
      <c r="F24" s="290">
        <v>88713</v>
      </c>
      <c r="G24" s="290">
        <v>162735</v>
      </c>
      <c r="H24" s="290">
        <v>73973</v>
      </c>
      <c r="I24" s="290">
        <v>88713</v>
      </c>
      <c r="J24" s="290">
        <v>162686</v>
      </c>
    </row>
    <row r="25" spans="1:10" x14ac:dyDescent="0.25">
      <c r="A25" s="289">
        <v>2039</v>
      </c>
      <c r="B25" s="290">
        <v>75021</v>
      </c>
      <c r="C25" s="290">
        <v>83463</v>
      </c>
      <c r="D25" s="290">
        <v>158484</v>
      </c>
      <c r="E25" s="290">
        <v>75040</v>
      </c>
      <c r="F25" s="290">
        <v>83463</v>
      </c>
      <c r="G25" s="290">
        <v>158503</v>
      </c>
      <c r="H25" s="290">
        <v>74985</v>
      </c>
      <c r="I25" s="290">
        <v>83463</v>
      </c>
      <c r="J25" s="290">
        <v>158448</v>
      </c>
    </row>
    <row r="26" spans="1:10" x14ac:dyDescent="0.25">
      <c r="A26" s="289">
        <v>2040</v>
      </c>
      <c r="B26" s="290">
        <v>75669</v>
      </c>
      <c r="C26" s="290">
        <v>77705</v>
      </c>
      <c r="D26" s="290">
        <v>153374</v>
      </c>
      <c r="E26" s="290">
        <v>75683</v>
      </c>
      <c r="F26" s="290">
        <v>77705</v>
      </c>
      <c r="G26" s="290">
        <v>153388</v>
      </c>
      <c r="H26" s="290">
        <v>75635</v>
      </c>
      <c r="I26" s="290">
        <v>77705</v>
      </c>
      <c r="J26" s="290">
        <v>153340</v>
      </c>
    </row>
    <row r="27" spans="1:10" x14ac:dyDescent="0.25">
      <c r="A27" s="289">
        <v>2041</v>
      </c>
      <c r="B27" s="290">
        <v>76462</v>
      </c>
      <c r="C27" s="290">
        <v>71672</v>
      </c>
      <c r="D27" s="290">
        <v>148134</v>
      </c>
      <c r="E27" s="290">
        <v>76473</v>
      </c>
      <c r="F27" s="290">
        <v>71672</v>
      </c>
      <c r="G27" s="290">
        <v>148145</v>
      </c>
      <c r="H27" s="290">
        <v>76418</v>
      </c>
      <c r="I27" s="290">
        <v>71672</v>
      </c>
      <c r="J27" s="290">
        <v>148090</v>
      </c>
    </row>
    <row r="28" spans="1:10" x14ac:dyDescent="0.25">
      <c r="A28" s="289">
        <v>2042</v>
      </c>
      <c r="B28" s="290">
        <v>75582</v>
      </c>
      <c r="C28" s="290">
        <v>67331</v>
      </c>
      <c r="D28" s="290">
        <v>142913</v>
      </c>
      <c r="E28" s="290">
        <v>75585</v>
      </c>
      <c r="F28" s="290">
        <v>67331</v>
      </c>
      <c r="G28" s="290">
        <v>142916</v>
      </c>
      <c r="H28" s="290">
        <v>75538</v>
      </c>
      <c r="I28" s="290">
        <v>67331</v>
      </c>
      <c r="J28" s="290">
        <v>142869</v>
      </c>
    </row>
    <row r="29" spans="1:10" x14ac:dyDescent="0.25">
      <c r="A29" s="289">
        <v>2043</v>
      </c>
      <c r="B29" s="290">
        <v>74840</v>
      </c>
      <c r="C29" s="290">
        <v>62785</v>
      </c>
      <c r="D29" s="290">
        <v>137625</v>
      </c>
      <c r="E29" s="290">
        <v>74838</v>
      </c>
      <c r="F29" s="290">
        <v>62785</v>
      </c>
      <c r="G29" s="290">
        <v>137623</v>
      </c>
      <c r="H29" s="290">
        <v>74792</v>
      </c>
      <c r="I29" s="290">
        <v>62785</v>
      </c>
      <c r="J29" s="290">
        <v>137577</v>
      </c>
    </row>
    <row r="30" spans="1:10" x14ac:dyDescent="0.25">
      <c r="A30" s="289">
        <v>2044</v>
      </c>
      <c r="B30" s="290">
        <v>73803</v>
      </c>
      <c r="C30" s="290">
        <v>58358</v>
      </c>
      <c r="D30" s="290">
        <v>132161</v>
      </c>
      <c r="E30" s="290">
        <v>73806</v>
      </c>
      <c r="F30" s="290">
        <v>58358</v>
      </c>
      <c r="G30" s="290">
        <v>132164</v>
      </c>
      <c r="H30" s="290">
        <v>73762</v>
      </c>
      <c r="I30" s="290">
        <v>58358</v>
      </c>
      <c r="J30" s="290">
        <v>132120</v>
      </c>
    </row>
    <row r="31" spans="1:10" x14ac:dyDescent="0.25">
      <c r="A31" s="289">
        <v>2045</v>
      </c>
      <c r="B31" s="290">
        <v>72851</v>
      </c>
      <c r="C31" s="290">
        <v>54637</v>
      </c>
      <c r="D31" s="290">
        <v>127488</v>
      </c>
      <c r="E31" s="290">
        <v>72858</v>
      </c>
      <c r="F31" s="290">
        <v>54637</v>
      </c>
      <c r="G31" s="290">
        <v>127495</v>
      </c>
      <c r="H31" s="290">
        <v>72808</v>
      </c>
      <c r="I31" s="290">
        <v>54637</v>
      </c>
      <c r="J31" s="290">
        <v>127445</v>
      </c>
    </row>
    <row r="32" spans="1:10" x14ac:dyDescent="0.25">
      <c r="A32" s="289">
        <v>2046</v>
      </c>
      <c r="B32" s="290">
        <v>71131</v>
      </c>
      <c r="C32" s="290">
        <v>50992</v>
      </c>
      <c r="D32" s="290">
        <v>122123</v>
      </c>
      <c r="E32" s="290">
        <v>71145</v>
      </c>
      <c r="F32" s="290">
        <v>50992</v>
      </c>
      <c r="G32" s="290">
        <v>122137</v>
      </c>
      <c r="H32" s="290">
        <v>71088</v>
      </c>
      <c r="I32" s="290">
        <v>50992</v>
      </c>
      <c r="J32" s="290">
        <v>122080</v>
      </c>
    </row>
    <row r="33" spans="1:10" x14ac:dyDescent="0.25">
      <c r="A33" s="289">
        <v>2047</v>
      </c>
      <c r="B33" s="290">
        <v>69863</v>
      </c>
      <c r="C33" s="290">
        <v>47447</v>
      </c>
      <c r="D33" s="290">
        <v>117310</v>
      </c>
      <c r="E33" s="290">
        <v>69865</v>
      </c>
      <c r="F33" s="290">
        <v>47447</v>
      </c>
      <c r="G33" s="290">
        <v>117312</v>
      </c>
      <c r="H33" s="290">
        <v>69800</v>
      </c>
      <c r="I33" s="290">
        <v>47447</v>
      </c>
      <c r="J33" s="290">
        <v>117247</v>
      </c>
    </row>
    <row r="34" spans="1:10" x14ac:dyDescent="0.25">
      <c r="A34" s="289">
        <v>2048</v>
      </c>
      <c r="B34" s="290">
        <v>68900</v>
      </c>
      <c r="C34" s="290">
        <v>43763</v>
      </c>
      <c r="D34" s="290">
        <v>112663</v>
      </c>
      <c r="E34" s="290">
        <v>68898</v>
      </c>
      <c r="F34" s="290">
        <v>43763</v>
      </c>
      <c r="G34" s="290">
        <v>112661</v>
      </c>
      <c r="H34" s="290">
        <v>68846</v>
      </c>
      <c r="I34" s="290">
        <v>43763</v>
      </c>
      <c r="J34" s="290">
        <v>112609</v>
      </c>
    </row>
    <row r="35" spans="1:10" x14ac:dyDescent="0.25">
      <c r="A35" s="289">
        <v>2049</v>
      </c>
      <c r="B35" s="290">
        <v>67076</v>
      </c>
      <c r="C35" s="290">
        <v>40333</v>
      </c>
      <c r="D35" s="290">
        <v>107409</v>
      </c>
      <c r="E35" s="290">
        <v>67067</v>
      </c>
      <c r="F35" s="290">
        <v>40333</v>
      </c>
      <c r="G35" s="290">
        <v>107400</v>
      </c>
      <c r="H35" s="290">
        <v>67030</v>
      </c>
      <c r="I35" s="290">
        <v>40333</v>
      </c>
      <c r="J35" s="290">
        <v>107363</v>
      </c>
    </row>
    <row r="36" spans="1:10" x14ac:dyDescent="0.25">
      <c r="A36" s="289">
        <v>2050</v>
      </c>
      <c r="B36" s="290">
        <v>65386</v>
      </c>
      <c r="C36" s="290">
        <v>37157</v>
      </c>
      <c r="D36" s="290">
        <v>102543</v>
      </c>
      <c r="E36" s="290">
        <v>65359</v>
      </c>
      <c r="F36" s="290">
        <v>37157</v>
      </c>
      <c r="G36" s="290">
        <v>102516</v>
      </c>
      <c r="H36" s="290">
        <v>65342</v>
      </c>
      <c r="I36" s="290">
        <v>37157</v>
      </c>
      <c r="J36" s="290">
        <v>102499</v>
      </c>
    </row>
    <row r="37" spans="1:10" x14ac:dyDescent="0.25">
      <c r="A37" s="289">
        <v>2051</v>
      </c>
      <c r="B37" s="290">
        <v>63716</v>
      </c>
      <c r="C37" s="290">
        <v>34097</v>
      </c>
      <c r="D37" s="290">
        <v>97813</v>
      </c>
      <c r="E37" s="290">
        <v>63704</v>
      </c>
      <c r="F37" s="290">
        <v>34097</v>
      </c>
      <c r="G37" s="290">
        <v>97801</v>
      </c>
      <c r="H37" s="290">
        <v>63679</v>
      </c>
      <c r="I37" s="290">
        <v>34097</v>
      </c>
      <c r="J37" s="290">
        <v>97776</v>
      </c>
    </row>
    <row r="38" spans="1:10" x14ac:dyDescent="0.25">
      <c r="A38" s="289">
        <v>2052</v>
      </c>
      <c r="B38" s="290">
        <v>62011</v>
      </c>
      <c r="C38" s="290">
        <v>31192</v>
      </c>
      <c r="D38" s="290">
        <v>93203</v>
      </c>
      <c r="E38" s="290">
        <v>61976</v>
      </c>
      <c r="F38" s="290">
        <v>31192</v>
      </c>
      <c r="G38" s="290">
        <v>93168</v>
      </c>
      <c r="H38" s="290">
        <v>61957</v>
      </c>
      <c r="I38" s="290">
        <v>31192</v>
      </c>
      <c r="J38" s="290">
        <v>93149</v>
      </c>
    </row>
    <row r="39" spans="1:10" x14ac:dyDescent="0.25">
      <c r="A39" s="289">
        <v>2053</v>
      </c>
      <c r="B39" s="290">
        <v>60675</v>
      </c>
      <c r="C39" s="290">
        <v>28423</v>
      </c>
      <c r="D39" s="290">
        <v>89098</v>
      </c>
      <c r="E39" s="290">
        <v>60636</v>
      </c>
      <c r="F39" s="290">
        <v>28423</v>
      </c>
      <c r="G39" s="290">
        <v>89059</v>
      </c>
      <c r="H39" s="290">
        <v>60614</v>
      </c>
      <c r="I39" s="290">
        <v>28423</v>
      </c>
      <c r="J39" s="290">
        <v>89037</v>
      </c>
    </row>
    <row r="40" spans="1:10" x14ac:dyDescent="0.25">
      <c r="A40" s="289">
        <v>2054</v>
      </c>
      <c r="B40" s="290">
        <v>60093</v>
      </c>
      <c r="C40" s="290">
        <v>26037</v>
      </c>
      <c r="D40" s="290">
        <v>86130</v>
      </c>
      <c r="E40" s="290">
        <v>60065</v>
      </c>
      <c r="F40" s="290">
        <v>26037</v>
      </c>
      <c r="G40" s="290">
        <v>86102</v>
      </c>
      <c r="H40" s="290">
        <v>60042</v>
      </c>
      <c r="I40" s="290">
        <v>26037</v>
      </c>
      <c r="J40" s="290">
        <v>86079</v>
      </c>
    </row>
    <row r="41" spans="1:10" x14ac:dyDescent="0.25">
      <c r="A41" s="289">
        <v>2055</v>
      </c>
      <c r="B41" s="290">
        <v>60841</v>
      </c>
      <c r="C41" s="290">
        <v>23579</v>
      </c>
      <c r="D41" s="290">
        <v>84420</v>
      </c>
      <c r="E41" s="290">
        <v>60797</v>
      </c>
      <c r="F41" s="290">
        <v>23579</v>
      </c>
      <c r="G41" s="290">
        <v>84376</v>
      </c>
      <c r="H41" s="290">
        <v>60788</v>
      </c>
      <c r="I41" s="290">
        <v>23579</v>
      </c>
      <c r="J41" s="290">
        <v>84367</v>
      </c>
    </row>
    <row r="42" spans="1:10" x14ac:dyDescent="0.25">
      <c r="A42" s="289">
        <v>2056</v>
      </c>
      <c r="B42" s="290">
        <v>60970</v>
      </c>
      <c r="C42" s="290">
        <v>21195</v>
      </c>
      <c r="D42" s="290">
        <v>82165</v>
      </c>
      <c r="E42" s="290">
        <v>60927</v>
      </c>
      <c r="F42" s="290">
        <v>21195</v>
      </c>
      <c r="G42" s="290">
        <v>82122</v>
      </c>
      <c r="H42" s="290">
        <v>60901</v>
      </c>
      <c r="I42" s="290">
        <v>21195</v>
      </c>
      <c r="J42" s="290">
        <v>82096</v>
      </c>
    </row>
    <row r="43" spans="1:10" x14ac:dyDescent="0.25">
      <c r="A43" s="289">
        <v>2057</v>
      </c>
      <c r="B43" s="290">
        <v>60950</v>
      </c>
      <c r="C43" s="290">
        <v>19387</v>
      </c>
      <c r="D43" s="290">
        <v>80337</v>
      </c>
      <c r="E43" s="290">
        <v>60907</v>
      </c>
      <c r="F43" s="290">
        <v>19387</v>
      </c>
      <c r="G43" s="290">
        <v>80294</v>
      </c>
      <c r="H43" s="290">
        <v>60902</v>
      </c>
      <c r="I43" s="290">
        <v>19387</v>
      </c>
      <c r="J43" s="290">
        <v>80289</v>
      </c>
    </row>
    <row r="44" spans="1:10" x14ac:dyDescent="0.25">
      <c r="A44" s="289">
        <v>2058</v>
      </c>
      <c r="B44" s="290">
        <v>62707</v>
      </c>
      <c r="C44" s="290">
        <v>17502</v>
      </c>
      <c r="D44" s="290">
        <v>80209</v>
      </c>
      <c r="E44" s="290">
        <v>62682</v>
      </c>
      <c r="F44" s="290">
        <v>17502</v>
      </c>
      <c r="G44" s="290">
        <v>80184</v>
      </c>
      <c r="H44" s="290">
        <v>62666</v>
      </c>
      <c r="I44" s="290">
        <v>17502</v>
      </c>
      <c r="J44" s="290">
        <v>80168</v>
      </c>
    </row>
    <row r="45" spans="1:10" x14ac:dyDescent="0.25">
      <c r="A45" s="289">
        <v>2059</v>
      </c>
      <c r="B45" s="290">
        <v>63940</v>
      </c>
      <c r="C45" s="290">
        <v>15810</v>
      </c>
      <c r="D45" s="290">
        <v>79750</v>
      </c>
      <c r="E45" s="290">
        <v>63920</v>
      </c>
      <c r="F45" s="290">
        <v>15810</v>
      </c>
      <c r="G45" s="290">
        <v>79730</v>
      </c>
      <c r="H45" s="290">
        <v>63904</v>
      </c>
      <c r="I45" s="290">
        <v>15810</v>
      </c>
      <c r="J45" s="290">
        <v>79714</v>
      </c>
    </row>
    <row r="46" spans="1:10" ht="15.75" thickBot="1" x14ac:dyDescent="0.3">
      <c r="A46" s="295">
        <v>2060</v>
      </c>
      <c r="B46" s="296">
        <v>63928</v>
      </c>
      <c r="C46" s="296">
        <v>14131</v>
      </c>
      <c r="D46" s="296">
        <v>78059</v>
      </c>
      <c r="E46" s="296">
        <v>63882</v>
      </c>
      <c r="F46" s="296">
        <v>14131</v>
      </c>
      <c r="G46" s="296">
        <v>78013</v>
      </c>
      <c r="H46" s="296">
        <v>63893</v>
      </c>
      <c r="I46" s="296">
        <v>14131</v>
      </c>
      <c r="J46" s="296">
        <v>78024</v>
      </c>
    </row>
    <row r="47" spans="1:10" ht="15.75" customHeight="1" x14ac:dyDescent="0.25">
      <c r="A47" s="461" t="s">
        <v>215</v>
      </c>
      <c r="B47" s="461"/>
      <c r="C47" s="461"/>
      <c r="D47" s="461"/>
      <c r="E47" s="461"/>
      <c r="F47" s="461"/>
      <c r="G47" s="461"/>
      <c r="H47" s="461"/>
      <c r="I47" s="461"/>
      <c r="J47" s="461"/>
    </row>
  </sheetData>
  <mergeCells count="7">
    <mergeCell ref="A47:J47"/>
    <mergeCell ref="A1:B1"/>
    <mergeCell ref="B4:D4"/>
    <mergeCell ref="E4:G4"/>
    <mergeCell ref="H4:J4"/>
    <mergeCell ref="B3:J3"/>
    <mergeCell ref="A3:A5"/>
  </mergeCells>
  <hyperlinks>
    <hyperlink ref="A1" location="Índice!A1" display="Volt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C9"/>
  <sheetViews>
    <sheetView zoomScaleNormal="100" workbookViewId="0"/>
  </sheetViews>
  <sheetFormatPr defaultRowHeight="15" x14ac:dyDescent="0.25"/>
  <cols>
    <col min="1" max="2" width="28.5703125" style="33" customWidth="1"/>
    <col min="3" max="3" width="29.42578125" style="33" customWidth="1"/>
    <col min="4" max="16384" width="9.140625" style="33"/>
  </cols>
  <sheetData>
    <row r="1" spans="1:3" x14ac:dyDescent="0.25">
      <c r="A1" s="43" t="s">
        <v>72</v>
      </c>
    </row>
    <row r="3" spans="1:3" x14ac:dyDescent="0.25">
      <c r="A3" s="464" t="s">
        <v>228</v>
      </c>
      <c r="B3" s="464"/>
      <c r="C3" s="464"/>
    </row>
    <row r="4" spans="1:3" ht="15" customHeight="1" x14ac:dyDescent="0.25">
      <c r="A4" s="91" t="s">
        <v>12</v>
      </c>
      <c r="B4" s="92" t="s">
        <v>9</v>
      </c>
      <c r="C4" s="92" t="s">
        <v>10</v>
      </c>
    </row>
    <row r="5" spans="1:3" ht="17.25" customHeight="1" x14ac:dyDescent="0.25">
      <c r="A5" s="308" t="s">
        <v>0</v>
      </c>
      <c r="B5" s="307">
        <v>236800</v>
      </c>
      <c r="C5" s="307">
        <v>324481</v>
      </c>
    </row>
    <row r="6" spans="1:3" ht="18" customHeight="1" x14ac:dyDescent="0.25">
      <c r="A6" s="309" t="s">
        <v>1</v>
      </c>
      <c r="B6" s="310">
        <v>132890</v>
      </c>
      <c r="C6" s="310">
        <v>217079</v>
      </c>
    </row>
    <row r="7" spans="1:3" ht="19.5" customHeight="1" thickBot="1" x14ac:dyDescent="0.3">
      <c r="A7" s="311" t="s">
        <v>11</v>
      </c>
      <c r="B7" s="312">
        <v>175148</v>
      </c>
      <c r="C7" s="312">
        <v>229938</v>
      </c>
    </row>
    <row r="8" spans="1:3" ht="42" customHeight="1" thickTop="1" x14ac:dyDescent="0.25">
      <c r="A8" s="465" t="s">
        <v>22</v>
      </c>
      <c r="B8" s="465"/>
      <c r="C8" s="465"/>
    </row>
    <row r="9" spans="1:3" x14ac:dyDescent="0.25">
      <c r="A9" s="306" t="s">
        <v>227</v>
      </c>
      <c r="B9" s="307"/>
      <c r="C9" s="307"/>
    </row>
  </sheetData>
  <mergeCells count="2">
    <mergeCell ref="A3:C3"/>
    <mergeCell ref="A8:C8"/>
  </mergeCells>
  <hyperlinks>
    <hyperlink ref="A1" location="Índice!A1" display="Volt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D47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1" width="20.5703125" style="33" customWidth="1"/>
    <col min="2" max="2" width="15" style="33" customWidth="1"/>
    <col min="3" max="3" width="14.7109375" style="33" customWidth="1"/>
    <col min="4" max="4" width="15" style="33" bestFit="1" customWidth="1"/>
    <col min="5" max="16384" width="9.140625" style="33"/>
  </cols>
  <sheetData>
    <row r="1" spans="1:4" x14ac:dyDescent="0.25">
      <c r="A1" s="43" t="s">
        <v>72</v>
      </c>
    </row>
    <row r="2" spans="1:4" x14ac:dyDescent="0.25">
      <c r="A2" s="43"/>
    </row>
    <row r="3" spans="1:4" ht="15.75" thickBot="1" x14ac:dyDescent="0.3">
      <c r="B3" s="454" t="s">
        <v>214</v>
      </c>
      <c r="C3" s="454"/>
      <c r="D3" s="454"/>
    </row>
    <row r="4" spans="1:4" ht="30.75" customHeight="1" x14ac:dyDescent="0.25">
      <c r="A4" s="2" t="s">
        <v>217</v>
      </c>
      <c r="B4" s="2" t="s">
        <v>0</v>
      </c>
      <c r="C4" s="2" t="s">
        <v>1</v>
      </c>
      <c r="D4" s="2" t="s">
        <v>6</v>
      </c>
    </row>
    <row r="5" spans="1:4" x14ac:dyDescent="0.25">
      <c r="A5" s="289">
        <v>2020</v>
      </c>
      <c r="B5" s="290">
        <v>95079891692.149704</v>
      </c>
      <c r="C5" s="290">
        <v>95270910472.402695</v>
      </c>
      <c r="D5" s="290">
        <v>95172007014.040604</v>
      </c>
    </row>
    <row r="6" spans="1:4" x14ac:dyDescent="0.25">
      <c r="A6" s="289">
        <v>2021</v>
      </c>
      <c r="B6" s="290">
        <v>93192632218.069504</v>
      </c>
      <c r="C6" s="290">
        <v>94304994458.308701</v>
      </c>
      <c r="D6" s="290">
        <v>93801025991.700302</v>
      </c>
    </row>
    <row r="7" spans="1:4" x14ac:dyDescent="0.25">
      <c r="A7" s="289">
        <v>2022</v>
      </c>
      <c r="B7" s="290">
        <v>91403525654.563995</v>
      </c>
      <c r="C7" s="290">
        <v>94359473636.632507</v>
      </c>
      <c r="D7" s="290">
        <v>93067244129.663193</v>
      </c>
    </row>
    <row r="8" spans="1:4" x14ac:dyDescent="0.25">
      <c r="A8" s="289">
        <v>2023</v>
      </c>
      <c r="B8" s="290">
        <v>89367576188.986404</v>
      </c>
      <c r="C8" s="290">
        <v>94875166859.791</v>
      </c>
      <c r="D8" s="290">
        <v>92350795290.732803</v>
      </c>
    </row>
    <row r="9" spans="1:4" x14ac:dyDescent="0.25">
      <c r="A9" s="289">
        <v>2024</v>
      </c>
      <c r="B9" s="290">
        <v>87203610910.787201</v>
      </c>
      <c r="C9" s="290">
        <v>95907683823.473404</v>
      </c>
      <c r="D9" s="290">
        <v>91808550308.715195</v>
      </c>
    </row>
    <row r="10" spans="1:4" x14ac:dyDescent="0.25">
      <c r="A10" s="289">
        <v>2025</v>
      </c>
      <c r="B10" s="290">
        <v>85030090501.186905</v>
      </c>
      <c r="C10" s="290">
        <v>97294275570.577698</v>
      </c>
      <c r="D10" s="290">
        <v>91358423221.575699</v>
      </c>
    </row>
    <row r="11" spans="1:4" x14ac:dyDescent="0.25">
      <c r="A11" s="289">
        <v>2026</v>
      </c>
      <c r="B11" s="290">
        <v>82608426751.560501</v>
      </c>
      <c r="C11" s="290">
        <v>98156499990.642807</v>
      </c>
      <c r="D11" s="290">
        <v>90697779139.019196</v>
      </c>
    </row>
    <row r="12" spans="1:4" x14ac:dyDescent="0.25">
      <c r="A12" s="289">
        <v>2027</v>
      </c>
      <c r="B12" s="290">
        <v>79839268259.474197</v>
      </c>
      <c r="C12" s="290">
        <v>98009422070.177704</v>
      </c>
      <c r="D12" s="290">
        <v>89557799644.433197</v>
      </c>
    </row>
    <row r="13" spans="1:4" x14ac:dyDescent="0.25">
      <c r="A13" s="289">
        <v>2028</v>
      </c>
      <c r="B13" s="290">
        <v>76890399282.912201</v>
      </c>
      <c r="C13" s="290">
        <v>97185822011.461807</v>
      </c>
      <c r="D13" s="290">
        <v>88452430397.840805</v>
      </c>
    </row>
    <row r="14" spans="1:4" x14ac:dyDescent="0.25">
      <c r="A14" s="289">
        <v>2029</v>
      </c>
      <c r="B14" s="290">
        <v>73964731937.827194</v>
      </c>
      <c r="C14" s="290">
        <v>95410728270.787506</v>
      </c>
      <c r="D14" s="290">
        <v>87168041035.354401</v>
      </c>
    </row>
    <row r="15" spans="1:4" x14ac:dyDescent="0.25">
      <c r="A15" s="289">
        <v>2030</v>
      </c>
      <c r="B15" s="290">
        <v>71121973702.437103</v>
      </c>
      <c r="C15" s="290">
        <v>92564071625.219406</v>
      </c>
      <c r="D15" s="290">
        <v>85082575511.805695</v>
      </c>
    </row>
    <row r="16" spans="1:4" x14ac:dyDescent="0.25">
      <c r="A16" s="289">
        <v>2031</v>
      </c>
      <c r="B16" s="290">
        <v>68060783014.116096</v>
      </c>
      <c r="C16" s="290">
        <v>89107447419.533295</v>
      </c>
      <c r="D16" s="290">
        <v>82461108644.461807</v>
      </c>
    </row>
    <row r="17" spans="1:4" x14ac:dyDescent="0.25">
      <c r="A17" s="289">
        <v>2032</v>
      </c>
      <c r="B17" s="290">
        <v>64764455562.676003</v>
      </c>
      <c r="C17" s="290">
        <v>85499143973.646301</v>
      </c>
      <c r="D17" s="290">
        <v>79762257951.940002</v>
      </c>
    </row>
    <row r="18" spans="1:4" x14ac:dyDescent="0.25">
      <c r="A18" s="289">
        <v>2033</v>
      </c>
      <c r="B18" s="290">
        <v>61149463719.603996</v>
      </c>
      <c r="C18" s="290">
        <v>81991059716.694</v>
      </c>
      <c r="D18" s="290">
        <v>77032791212.216003</v>
      </c>
    </row>
    <row r="19" spans="1:4" x14ac:dyDescent="0.25">
      <c r="A19" s="289">
        <v>2034</v>
      </c>
      <c r="B19" s="290">
        <v>57080986667.9832</v>
      </c>
      <c r="C19" s="290">
        <v>78317681394.990601</v>
      </c>
      <c r="D19" s="290">
        <v>74088547187.837402</v>
      </c>
    </row>
    <row r="20" spans="1:4" x14ac:dyDescent="0.25">
      <c r="A20" s="289">
        <v>2035</v>
      </c>
      <c r="B20" s="290">
        <v>52832876398.130203</v>
      </c>
      <c r="C20" s="290">
        <v>74497097082.362</v>
      </c>
      <c r="D20" s="290">
        <v>71049735122.381302</v>
      </c>
    </row>
    <row r="21" spans="1:4" x14ac:dyDescent="0.25">
      <c r="A21" s="289">
        <v>2036</v>
      </c>
      <c r="B21" s="290">
        <v>48477571410.592598</v>
      </c>
      <c r="C21" s="290">
        <v>71193704358.555893</v>
      </c>
      <c r="D21" s="290">
        <v>67755815906.678101</v>
      </c>
    </row>
    <row r="22" spans="1:4" x14ac:dyDescent="0.25">
      <c r="A22" s="289">
        <v>2037</v>
      </c>
      <c r="B22" s="290">
        <v>43820163017.500298</v>
      </c>
      <c r="C22" s="290">
        <v>67677533422.187202</v>
      </c>
      <c r="D22" s="290">
        <v>63993153052.916496</v>
      </c>
    </row>
    <row r="23" spans="1:4" x14ac:dyDescent="0.25">
      <c r="A23" s="289">
        <v>2038</v>
      </c>
      <c r="B23" s="290">
        <v>39239382442.793198</v>
      </c>
      <c r="C23" s="290">
        <v>63754805271.163399</v>
      </c>
      <c r="D23" s="290">
        <v>60251412383.0103</v>
      </c>
    </row>
    <row r="24" spans="1:4" x14ac:dyDescent="0.25">
      <c r="A24" s="289">
        <v>2039</v>
      </c>
      <c r="B24" s="290">
        <v>34798116950.512604</v>
      </c>
      <c r="C24" s="290">
        <v>59779327884.395798</v>
      </c>
      <c r="D24" s="290">
        <v>56582787533.092499</v>
      </c>
    </row>
    <row r="25" spans="1:4" x14ac:dyDescent="0.25">
      <c r="A25" s="289">
        <v>2040</v>
      </c>
      <c r="B25" s="290">
        <v>30330392185.751202</v>
      </c>
      <c r="C25" s="290">
        <v>55429914525.906097</v>
      </c>
      <c r="D25" s="290">
        <v>52506778295.896301</v>
      </c>
    </row>
    <row r="26" spans="1:4" x14ac:dyDescent="0.25">
      <c r="A26" s="289">
        <v>2041</v>
      </c>
      <c r="B26" s="290">
        <v>26005488860.532501</v>
      </c>
      <c r="C26" s="290">
        <v>50855338400.541603</v>
      </c>
      <c r="D26" s="290">
        <v>48227990815.084396</v>
      </c>
    </row>
    <row r="27" spans="1:4" x14ac:dyDescent="0.25">
      <c r="A27" s="289">
        <v>2042</v>
      </c>
      <c r="B27" s="290">
        <v>22006138859.084301</v>
      </c>
      <c r="C27" s="290">
        <v>46343935591.806702</v>
      </c>
      <c r="D27" s="290">
        <v>43981776432.902802</v>
      </c>
    </row>
    <row r="28" spans="1:4" x14ac:dyDescent="0.25">
      <c r="A28" s="289">
        <v>2043</v>
      </c>
      <c r="B28" s="290">
        <v>18326001445.8106</v>
      </c>
      <c r="C28" s="290">
        <v>41769129036.794502</v>
      </c>
      <c r="D28" s="290">
        <v>39582778685.690102</v>
      </c>
    </row>
    <row r="29" spans="1:4" x14ac:dyDescent="0.25">
      <c r="A29" s="289">
        <v>2044</v>
      </c>
      <c r="B29" s="290">
        <v>14956918366.9391</v>
      </c>
      <c r="C29" s="290">
        <v>36962038767.502602</v>
      </c>
      <c r="D29" s="290">
        <v>34893035970.107597</v>
      </c>
    </row>
    <row r="30" spans="1:4" x14ac:dyDescent="0.25">
      <c r="A30" s="289">
        <v>2045</v>
      </c>
      <c r="B30" s="290">
        <v>11955410230.4634</v>
      </c>
      <c r="C30" s="290">
        <v>32081581980.490002</v>
      </c>
      <c r="D30" s="290">
        <v>30129471680.022701</v>
      </c>
    </row>
    <row r="31" spans="1:4" x14ac:dyDescent="0.25">
      <c r="A31" s="289">
        <v>2046</v>
      </c>
      <c r="B31" s="290">
        <v>9346120357.0895596</v>
      </c>
      <c r="C31" s="290">
        <v>27259090508.0037</v>
      </c>
      <c r="D31" s="290">
        <v>25452337059.143501</v>
      </c>
    </row>
    <row r="32" spans="1:4" x14ac:dyDescent="0.25">
      <c r="A32" s="289">
        <v>2047</v>
      </c>
      <c r="B32" s="290">
        <v>7148969288.6168404</v>
      </c>
      <c r="C32" s="290">
        <v>22655014828.3395</v>
      </c>
      <c r="D32" s="290">
        <v>20985309896.3339</v>
      </c>
    </row>
    <row r="33" spans="1:4" x14ac:dyDescent="0.25">
      <c r="A33" s="289">
        <v>2048</v>
      </c>
      <c r="B33" s="290">
        <v>5355298352.6750803</v>
      </c>
      <c r="C33" s="290">
        <v>18430707381.673199</v>
      </c>
      <c r="D33" s="290">
        <v>16897603961.5825</v>
      </c>
    </row>
    <row r="34" spans="1:4" x14ac:dyDescent="0.25">
      <c r="A34" s="289">
        <v>2049</v>
      </c>
      <c r="B34" s="290">
        <v>3927930741.78901</v>
      </c>
      <c r="C34" s="290">
        <v>14694477348.589001</v>
      </c>
      <c r="D34" s="290">
        <v>13332442233.8577</v>
      </c>
    </row>
    <row r="35" spans="1:4" x14ac:dyDescent="0.25">
      <c r="A35" s="289">
        <v>2050</v>
      </c>
      <c r="B35" s="290">
        <v>2814609829.7023301</v>
      </c>
      <c r="C35" s="290">
        <v>11471180852.494499</v>
      </c>
      <c r="D35" s="290">
        <v>10310905418.1922</v>
      </c>
    </row>
    <row r="36" spans="1:4" x14ac:dyDescent="0.25">
      <c r="A36" s="289">
        <v>2051</v>
      </c>
      <c r="B36" s="290">
        <v>1955916608.0455401</v>
      </c>
      <c r="C36" s="290">
        <v>8670753550.9071102</v>
      </c>
      <c r="D36" s="290">
        <v>7755574532.0458403</v>
      </c>
    </row>
    <row r="37" spans="1:4" x14ac:dyDescent="0.25">
      <c r="A37" s="289">
        <v>2052</v>
      </c>
      <c r="B37" s="290">
        <v>1318880048.5088699</v>
      </c>
      <c r="C37" s="290">
        <v>6395593078.3497105</v>
      </c>
      <c r="D37" s="290">
        <v>5670288203.1196899</v>
      </c>
    </row>
    <row r="38" spans="1:4" x14ac:dyDescent="0.25">
      <c r="A38" s="289">
        <v>2053</v>
      </c>
      <c r="B38" s="290">
        <v>868415693.25751305</v>
      </c>
      <c r="C38" s="290">
        <v>4613068960.0690403</v>
      </c>
      <c r="D38" s="290">
        <v>4025079192.9115</v>
      </c>
    </row>
    <row r="39" spans="1:4" x14ac:dyDescent="0.25">
      <c r="A39" s="289">
        <v>2054</v>
      </c>
      <c r="B39" s="290">
        <v>553634207.20916796</v>
      </c>
      <c r="C39" s="290">
        <v>3196173716.7294698</v>
      </c>
      <c r="D39" s="290">
        <v>2754461675.4339099</v>
      </c>
    </row>
    <row r="40" spans="1:4" x14ac:dyDescent="0.25">
      <c r="A40" s="289">
        <v>2055</v>
      </c>
      <c r="B40" s="290">
        <v>347405149.79560298</v>
      </c>
      <c r="C40" s="290">
        <v>2136261585.10778</v>
      </c>
      <c r="D40" s="290">
        <v>1809620166.9837899</v>
      </c>
    </row>
    <row r="41" spans="1:4" x14ac:dyDescent="0.25">
      <c r="A41" s="289">
        <v>2056</v>
      </c>
      <c r="B41" s="290">
        <v>213091232.393053</v>
      </c>
      <c r="C41" s="290">
        <v>1382910498.51246</v>
      </c>
      <c r="D41" s="290">
        <v>1133994189.0188401</v>
      </c>
    </row>
    <row r="42" spans="1:4" x14ac:dyDescent="0.25">
      <c r="A42" s="289">
        <v>2057</v>
      </c>
      <c r="B42" s="290">
        <v>125180086.31013399</v>
      </c>
      <c r="C42" s="290">
        <v>876468374.57377803</v>
      </c>
      <c r="D42" s="290">
        <v>676426431.19318199</v>
      </c>
    </row>
    <row r="43" spans="1:4" x14ac:dyDescent="0.25">
      <c r="A43" s="289">
        <v>2058</v>
      </c>
      <c r="B43" s="290">
        <v>73123873.280737504</v>
      </c>
      <c r="C43" s="290">
        <v>540242803.44468105</v>
      </c>
      <c r="D43" s="290">
        <v>375584421.170093</v>
      </c>
    </row>
    <row r="44" spans="1:4" x14ac:dyDescent="0.25">
      <c r="A44" s="289">
        <v>2059</v>
      </c>
      <c r="B44" s="290">
        <v>42756524.819127902</v>
      </c>
      <c r="C44" s="290">
        <v>320925339.16788203</v>
      </c>
      <c r="D44" s="290">
        <v>193373520.446015</v>
      </c>
    </row>
    <row r="45" spans="1:4" ht="15.75" thickBot="1" x14ac:dyDescent="0.3">
      <c r="A45" s="293">
        <v>2060</v>
      </c>
      <c r="B45" s="294">
        <v>24718894.610537302</v>
      </c>
      <c r="C45" s="294">
        <v>186141625.19495001</v>
      </c>
      <c r="D45" s="294">
        <v>92936516.785943806</v>
      </c>
    </row>
    <row r="46" spans="1:4" ht="107.25" customHeight="1" x14ac:dyDescent="0.25">
      <c r="A46" s="456" t="s">
        <v>218</v>
      </c>
      <c r="B46" s="466"/>
      <c r="C46" s="466"/>
      <c r="D46" s="466"/>
    </row>
    <row r="47" spans="1:4" x14ac:dyDescent="0.25">
      <c r="B47" s="35"/>
      <c r="C47" s="35"/>
    </row>
  </sheetData>
  <mergeCells count="2">
    <mergeCell ref="B3:D3"/>
    <mergeCell ref="A46:D46"/>
  </mergeCells>
  <hyperlinks>
    <hyperlink ref="A1" location="Índice!A1" display="Volt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I46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21" style="33" customWidth="1"/>
    <col min="2" max="5" width="15.28515625" style="33" bestFit="1" customWidth="1"/>
    <col min="6" max="6" width="17.28515625" style="33" customWidth="1"/>
    <col min="7" max="7" width="16.42578125" style="33" bestFit="1" customWidth="1"/>
    <col min="8" max="8" width="17.42578125" style="33" customWidth="1"/>
    <col min="9" max="9" width="13.85546875" style="33" bestFit="1" customWidth="1"/>
    <col min="10" max="16384" width="9.140625" style="33"/>
  </cols>
  <sheetData>
    <row r="1" spans="1:9" ht="15.75" x14ac:dyDescent="0.25">
      <c r="A1" s="43" t="s">
        <v>72</v>
      </c>
      <c r="B1" s="275"/>
    </row>
    <row r="2" spans="1:9" ht="15.75" x14ac:dyDescent="0.25">
      <c r="B2" s="275"/>
    </row>
    <row r="3" spans="1:9" ht="15.75" thickBot="1" x14ac:dyDescent="0.3">
      <c r="A3" s="455" t="s">
        <v>219</v>
      </c>
      <c r="B3" s="454" t="s">
        <v>214</v>
      </c>
      <c r="C3" s="454"/>
      <c r="D3" s="454"/>
      <c r="G3" s="467" t="s">
        <v>15</v>
      </c>
      <c r="H3" s="467"/>
    </row>
    <row r="4" spans="1:9" ht="33.75" customHeight="1" x14ac:dyDescent="0.25">
      <c r="A4" s="455"/>
      <c r="B4" s="2" t="s">
        <v>0</v>
      </c>
      <c r="C4" s="2" t="s">
        <v>1</v>
      </c>
      <c r="D4" s="2" t="s">
        <v>6</v>
      </c>
      <c r="E4" s="6" t="s">
        <v>13</v>
      </c>
      <c r="F4" s="6" t="s">
        <v>14</v>
      </c>
      <c r="G4" s="6" t="s">
        <v>13</v>
      </c>
      <c r="H4" s="6" t="s">
        <v>14</v>
      </c>
    </row>
    <row r="5" spans="1:9" x14ac:dyDescent="0.25">
      <c r="A5" s="289">
        <v>2020</v>
      </c>
      <c r="B5" s="290">
        <v>72774756124.9319</v>
      </c>
      <c r="C5" s="290">
        <v>72524253313.079407</v>
      </c>
      <c r="D5" s="290">
        <v>72631821251.271896</v>
      </c>
      <c r="E5" s="290">
        <v>250502811.85249329</v>
      </c>
      <c r="F5" s="290">
        <v>142934873.66000366</v>
      </c>
      <c r="G5" s="290">
        <v>250502811.85249329</v>
      </c>
      <c r="H5" s="290">
        <v>142934873.66000366</v>
      </c>
      <c r="I5" s="35"/>
    </row>
    <row r="6" spans="1:9" x14ac:dyDescent="0.25">
      <c r="A6" s="289">
        <v>2021</v>
      </c>
      <c r="B6" s="290">
        <v>76637804465.117798</v>
      </c>
      <c r="C6" s="290">
        <v>75463946623.479996</v>
      </c>
      <c r="D6" s="290">
        <v>76008445500.517899</v>
      </c>
      <c r="E6" s="290">
        <v>1173857841.6378021</v>
      </c>
      <c r="F6" s="290">
        <v>629358964.59989929</v>
      </c>
      <c r="G6" s="290">
        <v>1424360653.4902954</v>
      </c>
      <c r="H6" s="290">
        <v>772293838.25990295</v>
      </c>
      <c r="I6" s="35"/>
    </row>
    <row r="7" spans="1:9" x14ac:dyDescent="0.25">
      <c r="A7" s="289">
        <v>2022</v>
      </c>
      <c r="B7" s="290">
        <v>80054197088.348495</v>
      </c>
      <c r="C7" s="290">
        <v>77076812773.734406</v>
      </c>
      <c r="D7" s="290">
        <v>78468480236.078003</v>
      </c>
      <c r="E7" s="290">
        <v>2977384314.61409</v>
      </c>
      <c r="F7" s="290">
        <v>1585716852.2704926</v>
      </c>
      <c r="G7" s="290">
        <v>4401744968.1043854</v>
      </c>
      <c r="H7" s="290">
        <v>2358010690.5303955</v>
      </c>
      <c r="I7" s="35"/>
    </row>
    <row r="8" spans="1:9" x14ac:dyDescent="0.25">
      <c r="A8" s="289">
        <v>2023</v>
      </c>
      <c r="B8" s="290">
        <v>83025162670.551193</v>
      </c>
      <c r="C8" s="290">
        <v>77554216958.134598</v>
      </c>
      <c r="D8" s="290">
        <v>80278560045.692703</v>
      </c>
      <c r="E8" s="290">
        <v>5470945712.4165955</v>
      </c>
      <c r="F8" s="290">
        <v>2746602624.85849</v>
      </c>
      <c r="G8" s="290">
        <v>9872690680.5209808</v>
      </c>
      <c r="H8" s="290">
        <v>5104613315.3888855</v>
      </c>
      <c r="I8" s="35"/>
    </row>
    <row r="9" spans="1:9" x14ac:dyDescent="0.25">
      <c r="A9" s="289">
        <v>2024</v>
      </c>
      <c r="B9" s="290">
        <v>85521231360.678406</v>
      </c>
      <c r="C9" s="290">
        <v>76988846370.479904</v>
      </c>
      <c r="D9" s="290">
        <v>81415837510.966293</v>
      </c>
      <c r="E9" s="290">
        <v>8532384990.1985016</v>
      </c>
      <c r="F9" s="290">
        <v>4105393849.7121124</v>
      </c>
      <c r="G9" s="290">
        <v>18405075670.719482</v>
      </c>
      <c r="H9" s="290">
        <v>9210007165.1009979</v>
      </c>
      <c r="I9" s="35"/>
    </row>
    <row r="10" spans="1:9" x14ac:dyDescent="0.25">
      <c r="A10" s="289">
        <v>2025</v>
      </c>
      <c r="B10" s="290">
        <v>88019587520.990295</v>
      </c>
      <c r="C10" s="290">
        <v>76135179284.941101</v>
      </c>
      <c r="D10" s="290">
        <v>82504142453.860992</v>
      </c>
      <c r="E10" s="290">
        <v>11884408236.049194</v>
      </c>
      <c r="F10" s="290">
        <v>5515445067.129303</v>
      </c>
      <c r="G10" s="290">
        <v>30289483906.768677</v>
      </c>
      <c r="H10" s="290">
        <v>14725452232.230301</v>
      </c>
      <c r="I10" s="35"/>
    </row>
    <row r="11" spans="1:9" x14ac:dyDescent="0.25">
      <c r="A11" s="289">
        <v>2026</v>
      </c>
      <c r="B11" s="290">
        <v>89966170951.242493</v>
      </c>
      <c r="C11" s="290">
        <v>75071663781.726501</v>
      </c>
      <c r="D11" s="290">
        <v>83006163637.878403</v>
      </c>
      <c r="E11" s="290">
        <v>14894507169.515991</v>
      </c>
      <c r="F11" s="290">
        <v>6960007313.36409</v>
      </c>
      <c r="G11" s="290">
        <v>45183991076.284668</v>
      </c>
      <c r="H11" s="290">
        <v>21685459545.594391</v>
      </c>
      <c r="I11" s="35"/>
    </row>
    <row r="12" spans="1:9" x14ac:dyDescent="0.25">
      <c r="A12" s="289">
        <v>2027</v>
      </c>
      <c r="B12" s="290">
        <v>91192013103.879898</v>
      </c>
      <c r="C12" s="290">
        <v>73957365954.713303</v>
      </c>
      <c r="D12" s="290">
        <v>82890959656.083694</v>
      </c>
      <c r="E12" s="290">
        <v>17234647149.166595</v>
      </c>
      <c r="F12" s="290">
        <v>8301053447.7962036</v>
      </c>
      <c r="G12" s="290">
        <v>62418638225.451263</v>
      </c>
      <c r="H12" s="290">
        <v>29986512993.390594</v>
      </c>
      <c r="I12" s="35"/>
    </row>
    <row r="13" spans="1:9" x14ac:dyDescent="0.25">
      <c r="A13" s="289">
        <v>2028</v>
      </c>
      <c r="B13" s="290">
        <v>92552947571.269104</v>
      </c>
      <c r="C13" s="290">
        <v>73543874632.026001</v>
      </c>
      <c r="D13" s="290">
        <v>82663457941.697693</v>
      </c>
      <c r="E13" s="290">
        <v>19009072939.243103</v>
      </c>
      <c r="F13" s="290">
        <v>9889489629.5714111</v>
      </c>
      <c r="G13" s="290">
        <v>81427711164.694366</v>
      </c>
      <c r="H13" s="290">
        <v>39876002622.962006</v>
      </c>
      <c r="I13" s="35"/>
    </row>
    <row r="14" spans="1:9" x14ac:dyDescent="0.25">
      <c r="A14" s="289">
        <v>2029</v>
      </c>
      <c r="B14" s="290">
        <v>93230903764.7659</v>
      </c>
      <c r="C14" s="290">
        <v>73458599480.981003</v>
      </c>
      <c r="D14" s="290">
        <v>81902110713.283295</v>
      </c>
      <c r="E14" s="290">
        <v>19772304283.784897</v>
      </c>
      <c r="F14" s="290">
        <v>11328793051.482605</v>
      </c>
      <c r="G14" s="290">
        <v>101200015448.47926</v>
      </c>
      <c r="H14" s="290">
        <v>51204795674.444611</v>
      </c>
      <c r="I14" s="35"/>
    </row>
    <row r="15" spans="1:9" x14ac:dyDescent="0.25">
      <c r="A15" s="289">
        <v>2030</v>
      </c>
      <c r="B15" s="290">
        <v>93519481775.051102</v>
      </c>
      <c r="C15" s="290">
        <v>74068625100.779404</v>
      </c>
      <c r="D15" s="290">
        <v>81515912489.090103</v>
      </c>
      <c r="E15" s="290">
        <v>19450856674.271698</v>
      </c>
      <c r="F15" s="290">
        <v>12003569285.960999</v>
      </c>
      <c r="G15" s="290">
        <v>120650872122.75096</v>
      </c>
      <c r="H15" s="290">
        <v>63208364960.405609</v>
      </c>
      <c r="I15" s="35"/>
    </row>
    <row r="16" spans="1:9" x14ac:dyDescent="0.25">
      <c r="A16" s="289">
        <v>2031</v>
      </c>
      <c r="B16" s="290">
        <v>93929117079.627899</v>
      </c>
      <c r="C16" s="290">
        <v>75065090762.856506</v>
      </c>
      <c r="D16" s="290">
        <v>81465582544.235992</v>
      </c>
      <c r="E16" s="290">
        <v>18864026316.771393</v>
      </c>
      <c r="F16" s="290">
        <v>12463534535.391907</v>
      </c>
      <c r="G16" s="290">
        <v>139514898439.52234</v>
      </c>
      <c r="H16" s="290">
        <v>75671899495.797516</v>
      </c>
      <c r="I16" s="35"/>
    </row>
    <row r="17" spans="1:9" x14ac:dyDescent="0.25">
      <c r="A17" s="289">
        <v>2032</v>
      </c>
      <c r="B17" s="290">
        <v>93657376274.962097</v>
      </c>
      <c r="C17" s="290">
        <v>75332039726.110306</v>
      </c>
      <c r="D17" s="290">
        <v>80634101899.199295</v>
      </c>
      <c r="E17" s="290">
        <v>18325336548.851791</v>
      </c>
      <c r="F17" s="290">
        <v>13023274375.762802</v>
      </c>
      <c r="G17" s="290">
        <v>157840234988.37415</v>
      </c>
      <c r="H17" s="290">
        <v>88695173871.560318</v>
      </c>
      <c r="I17" s="35"/>
    </row>
    <row r="18" spans="1:9" x14ac:dyDescent="0.25">
      <c r="A18" s="289">
        <v>2033</v>
      </c>
      <c r="B18" s="290">
        <v>93586339338.648605</v>
      </c>
      <c r="C18" s="290">
        <v>75444383855.9375</v>
      </c>
      <c r="D18" s="290">
        <v>79780371896.100998</v>
      </c>
      <c r="E18" s="290">
        <v>18141955482.711105</v>
      </c>
      <c r="F18" s="290">
        <v>13805967442.547607</v>
      </c>
      <c r="G18" s="290">
        <v>175982190471.08527</v>
      </c>
      <c r="H18" s="290">
        <v>102501141314.10793</v>
      </c>
      <c r="I18" s="35"/>
    </row>
    <row r="19" spans="1:9" x14ac:dyDescent="0.25">
      <c r="A19" s="289">
        <v>2034</v>
      </c>
      <c r="B19" s="290">
        <v>93935785383.615097</v>
      </c>
      <c r="C19" s="290">
        <v>75675450501.347397</v>
      </c>
      <c r="D19" s="290">
        <v>79176537963.135895</v>
      </c>
      <c r="E19" s="290">
        <v>18260334882.2677</v>
      </c>
      <c r="F19" s="290">
        <v>14759247420.479202</v>
      </c>
      <c r="G19" s="290">
        <v>194242525353.35297</v>
      </c>
      <c r="H19" s="290">
        <v>117260388734.58713</v>
      </c>
      <c r="I19" s="35"/>
    </row>
    <row r="20" spans="1:9" x14ac:dyDescent="0.25">
      <c r="A20" s="289">
        <v>2035</v>
      </c>
      <c r="B20" s="290">
        <v>93916788768.990799</v>
      </c>
      <c r="C20" s="290">
        <v>75466601662.035706</v>
      </c>
      <c r="D20" s="290">
        <v>78173871444.157806</v>
      </c>
      <c r="E20" s="290">
        <v>18450187106.955093</v>
      </c>
      <c r="F20" s="290">
        <v>15742917324.832993</v>
      </c>
      <c r="G20" s="290">
        <v>212692712460.30804</v>
      </c>
      <c r="H20" s="290">
        <v>133003306059.42012</v>
      </c>
      <c r="I20" s="35"/>
    </row>
    <row r="21" spans="1:9" x14ac:dyDescent="0.25">
      <c r="A21" s="289">
        <v>2036</v>
      </c>
      <c r="B21" s="290">
        <v>94046432471.349197</v>
      </c>
      <c r="C21" s="290">
        <v>74754696683.197906</v>
      </c>
      <c r="D21" s="290">
        <v>77433836408.180893</v>
      </c>
      <c r="E21" s="290">
        <v>19291735788.151291</v>
      </c>
      <c r="F21" s="290">
        <v>16612596063.168304</v>
      </c>
      <c r="G21" s="290">
        <v>231984448248.45935</v>
      </c>
      <c r="H21" s="290">
        <v>149615902122.58844</v>
      </c>
      <c r="I21" s="35"/>
    </row>
    <row r="22" spans="1:9" x14ac:dyDescent="0.25">
      <c r="A22" s="289">
        <v>2037</v>
      </c>
      <c r="B22" s="290">
        <v>94000777197.826508</v>
      </c>
      <c r="C22" s="290">
        <v>73747625901.391495</v>
      </c>
      <c r="D22" s="290">
        <v>76646651437.650497</v>
      </c>
      <c r="E22" s="290">
        <v>20253151296.435013</v>
      </c>
      <c r="F22" s="290">
        <v>17354125760.17601</v>
      </c>
      <c r="G22" s="290">
        <v>252237599544.89435</v>
      </c>
      <c r="H22" s="290">
        <v>166970027882.76447</v>
      </c>
      <c r="I22" s="35"/>
    </row>
    <row r="23" spans="1:9" x14ac:dyDescent="0.25">
      <c r="A23" s="289">
        <v>2038</v>
      </c>
      <c r="B23" s="290">
        <v>94052171042.881393</v>
      </c>
      <c r="C23" s="290">
        <v>73369865806.933395</v>
      </c>
      <c r="D23" s="290">
        <v>76010016249.900101</v>
      </c>
      <c r="E23" s="290">
        <v>20682305235.947998</v>
      </c>
      <c r="F23" s="290">
        <v>18042154792.981293</v>
      </c>
      <c r="G23" s="290">
        <v>272919904780.84235</v>
      </c>
      <c r="H23" s="290">
        <v>185012182675.74576</v>
      </c>
      <c r="I23" s="35"/>
    </row>
    <row r="24" spans="1:9" x14ac:dyDescent="0.25">
      <c r="A24" s="289">
        <v>2039</v>
      </c>
      <c r="B24" s="290">
        <v>94260309979.333893</v>
      </c>
      <c r="C24" s="290">
        <v>73390869448.976501</v>
      </c>
      <c r="D24" s="290">
        <v>75626310808.347305</v>
      </c>
      <c r="E24" s="290">
        <v>20869440530.357391</v>
      </c>
      <c r="F24" s="290">
        <v>18633999170.986588</v>
      </c>
      <c r="G24" s="290">
        <v>293789345311.19971</v>
      </c>
      <c r="H24" s="290">
        <v>203646181846.73236</v>
      </c>
      <c r="I24" s="35"/>
    </row>
    <row r="25" spans="1:9" x14ac:dyDescent="0.25">
      <c r="A25" s="289">
        <v>2040</v>
      </c>
      <c r="B25" s="290">
        <v>93617981179.435898</v>
      </c>
      <c r="C25" s="290">
        <v>72846646225.227707</v>
      </c>
      <c r="D25" s="290">
        <v>74707706595.823303</v>
      </c>
      <c r="E25" s="290">
        <v>20771334954.208191</v>
      </c>
      <c r="F25" s="290">
        <v>18910274583.612595</v>
      </c>
      <c r="G25" s="290">
        <v>314560680265.4079</v>
      </c>
      <c r="H25" s="290">
        <v>222556456430.34497</v>
      </c>
      <c r="I25" s="35"/>
    </row>
    <row r="26" spans="1:9" x14ac:dyDescent="0.25">
      <c r="A26" s="289">
        <v>2041</v>
      </c>
      <c r="B26" s="290">
        <v>91993594908.0224</v>
      </c>
      <c r="C26" s="290">
        <v>71615849509.348099</v>
      </c>
      <c r="D26" s="290">
        <v>73099085645.851303</v>
      </c>
      <c r="E26" s="290">
        <v>20377745398.674301</v>
      </c>
      <c r="F26" s="290">
        <v>18894509262.171097</v>
      </c>
      <c r="G26" s="290">
        <v>334938425664.08221</v>
      </c>
      <c r="H26" s="290">
        <v>241450965692.51605</v>
      </c>
      <c r="I26" s="35"/>
    </row>
    <row r="27" spans="1:9" x14ac:dyDescent="0.25">
      <c r="A27" s="289">
        <v>2042</v>
      </c>
      <c r="B27" s="290">
        <v>90780194529.536896</v>
      </c>
      <c r="C27" s="290">
        <v>71046812585.026596</v>
      </c>
      <c r="D27" s="290">
        <v>72192611442.481003</v>
      </c>
      <c r="E27" s="290">
        <v>19733381944.5103</v>
      </c>
      <c r="F27" s="290">
        <v>18587583087.055893</v>
      </c>
      <c r="G27" s="290">
        <v>354671807608.59253</v>
      </c>
      <c r="H27" s="290">
        <v>260038548779.57196</v>
      </c>
      <c r="I27" s="35"/>
    </row>
    <row r="28" spans="1:9" x14ac:dyDescent="0.25">
      <c r="A28" s="289">
        <v>2043</v>
      </c>
      <c r="B28" s="290">
        <v>90030318537.4422</v>
      </c>
      <c r="C28" s="290">
        <v>71244874548.964294</v>
      </c>
      <c r="D28" s="290">
        <v>72128277255.836502</v>
      </c>
      <c r="E28" s="290">
        <v>18785443988.477905</v>
      </c>
      <c r="F28" s="290">
        <v>17902041281.605698</v>
      </c>
      <c r="G28" s="290">
        <v>373457251597.07043</v>
      </c>
      <c r="H28" s="290">
        <v>277940590061.17767</v>
      </c>
      <c r="I28" s="35"/>
    </row>
    <row r="29" spans="1:9" x14ac:dyDescent="0.25">
      <c r="A29" s="289">
        <v>2044</v>
      </c>
      <c r="B29" s="290">
        <v>88904566979.672501</v>
      </c>
      <c r="C29" s="290">
        <v>71465593638.526093</v>
      </c>
      <c r="D29" s="290">
        <v>72149072783.859207</v>
      </c>
      <c r="E29" s="290">
        <v>17438973341.146408</v>
      </c>
      <c r="F29" s="290">
        <v>16755494195.813293</v>
      </c>
      <c r="G29" s="290">
        <v>390896224938.21686</v>
      </c>
      <c r="H29" s="290">
        <v>294696084256.99097</v>
      </c>
      <c r="I29" s="35"/>
    </row>
    <row r="30" spans="1:9" x14ac:dyDescent="0.25">
      <c r="A30" s="289">
        <v>2045</v>
      </c>
      <c r="B30" s="290">
        <v>87455971093.690201</v>
      </c>
      <c r="C30" s="290">
        <v>71635462106.675507</v>
      </c>
      <c r="D30" s="290">
        <v>72139051298.7733</v>
      </c>
      <c r="E30" s="290">
        <v>15820508987.014694</v>
      </c>
      <c r="F30" s="290">
        <v>15316919794.916901</v>
      </c>
      <c r="G30" s="290">
        <v>406716733925.23157</v>
      </c>
      <c r="H30" s="290">
        <v>310013004051.90784</v>
      </c>
      <c r="I30" s="35"/>
    </row>
    <row r="31" spans="1:9" x14ac:dyDescent="0.25">
      <c r="A31" s="289">
        <v>2046</v>
      </c>
      <c r="B31" s="290">
        <v>85929564738.119293</v>
      </c>
      <c r="C31" s="290">
        <v>71895037023.194504</v>
      </c>
      <c r="D31" s="290">
        <v>72260770951.992096</v>
      </c>
      <c r="E31" s="290">
        <v>14034527714.924789</v>
      </c>
      <c r="F31" s="290">
        <v>13668793786.127197</v>
      </c>
      <c r="G31" s="290">
        <v>420751261640.15637</v>
      </c>
      <c r="H31" s="290">
        <v>323681797838.03503</v>
      </c>
      <c r="I31" s="35"/>
    </row>
    <row r="32" spans="1:9" x14ac:dyDescent="0.25">
      <c r="A32" s="289">
        <v>2047</v>
      </c>
      <c r="B32" s="290">
        <v>83929073616.458694</v>
      </c>
      <c r="C32" s="290">
        <v>71773551568.228302</v>
      </c>
      <c r="D32" s="290">
        <v>72025372777.7202</v>
      </c>
      <c r="E32" s="290">
        <v>12155522048.230392</v>
      </c>
      <c r="F32" s="290">
        <v>11903700838.738495</v>
      </c>
      <c r="G32" s="290">
        <v>432906783688.38678</v>
      </c>
      <c r="H32" s="290">
        <v>335585498676.77356</v>
      </c>
      <c r="I32" s="35"/>
    </row>
    <row r="33" spans="1:9" x14ac:dyDescent="0.25">
      <c r="A33" s="289">
        <v>2048</v>
      </c>
      <c r="B33" s="290">
        <v>81192037214.222305</v>
      </c>
      <c r="C33" s="290">
        <v>70845903879.773102</v>
      </c>
      <c r="D33" s="290">
        <v>71025843469.183807</v>
      </c>
      <c r="E33" s="290">
        <v>10346133334.449203</v>
      </c>
      <c r="F33" s="290">
        <v>10166193745.038498</v>
      </c>
      <c r="G33" s="290">
        <v>443252917022.836</v>
      </c>
      <c r="H33" s="290">
        <v>345751692421.81207</v>
      </c>
      <c r="I33" s="35"/>
    </row>
    <row r="34" spans="1:9" x14ac:dyDescent="0.25">
      <c r="A34" s="289">
        <v>2049</v>
      </c>
      <c r="B34" s="290">
        <v>78614959978.686295</v>
      </c>
      <c r="C34" s="290">
        <v>69868553389.542999</v>
      </c>
      <c r="D34" s="290">
        <v>69974620207.896301</v>
      </c>
      <c r="E34" s="290">
        <v>8746406589.1432953</v>
      </c>
      <c r="F34" s="290">
        <v>8640339770.7899933</v>
      </c>
      <c r="G34" s="290">
        <v>451999323611.97931</v>
      </c>
      <c r="H34" s="290">
        <v>354392032192.60205</v>
      </c>
      <c r="I34" s="35"/>
    </row>
    <row r="35" spans="1:9" x14ac:dyDescent="0.25">
      <c r="A35" s="289">
        <v>2050</v>
      </c>
      <c r="B35" s="290">
        <v>75977335035.919098</v>
      </c>
      <c r="C35" s="290">
        <v>68652972274.420303</v>
      </c>
      <c r="D35" s="290">
        <v>68681253635.956703</v>
      </c>
      <c r="E35" s="290">
        <v>7324362761.4987946</v>
      </c>
      <c r="F35" s="290">
        <v>7296081399.9623947</v>
      </c>
      <c r="G35" s="290">
        <v>459323686373.47809</v>
      </c>
      <c r="H35" s="290">
        <v>361688113592.56445</v>
      </c>
      <c r="I35" s="35"/>
    </row>
    <row r="36" spans="1:9" x14ac:dyDescent="0.25">
      <c r="A36" s="289">
        <v>2051</v>
      </c>
      <c r="B36" s="290">
        <v>73013827030.615601</v>
      </c>
      <c r="C36" s="290">
        <v>66848562429.947502</v>
      </c>
      <c r="D36" s="290">
        <v>66805610583.173302</v>
      </c>
      <c r="E36" s="290">
        <v>6165264600.6680984</v>
      </c>
      <c r="F36" s="290">
        <v>6208216447.4422989</v>
      </c>
      <c r="G36" s="290">
        <v>465488950974.14618</v>
      </c>
      <c r="H36" s="290">
        <v>367896330040.00677</v>
      </c>
      <c r="I36" s="35"/>
    </row>
    <row r="37" spans="1:9" x14ac:dyDescent="0.25">
      <c r="A37" s="289">
        <v>2052</v>
      </c>
      <c r="B37" s="290">
        <v>69934125015.992706</v>
      </c>
      <c r="C37" s="290">
        <v>64692702806.8573</v>
      </c>
      <c r="D37" s="290">
        <v>64615685558.336998</v>
      </c>
      <c r="E37" s="290">
        <v>5241422209.1354065</v>
      </c>
      <c r="F37" s="290">
        <v>5318439457.6557083</v>
      </c>
      <c r="G37" s="290">
        <v>470730373183.28162</v>
      </c>
      <c r="H37" s="290">
        <v>373214769497.66248</v>
      </c>
      <c r="I37" s="35"/>
    </row>
    <row r="38" spans="1:9" x14ac:dyDescent="0.25">
      <c r="A38" s="289">
        <v>2053</v>
      </c>
      <c r="B38" s="290">
        <v>66742002705.746399</v>
      </c>
      <c r="C38" s="290">
        <v>62221451089.875603</v>
      </c>
      <c r="D38" s="290">
        <v>62148669066.389</v>
      </c>
      <c r="E38" s="290">
        <v>4520551615.8707962</v>
      </c>
      <c r="F38" s="290">
        <v>4593333639.357399</v>
      </c>
      <c r="G38" s="290">
        <v>475250924799.1524</v>
      </c>
      <c r="H38" s="290">
        <v>377808103137.0199</v>
      </c>
      <c r="I38" s="35"/>
    </row>
    <row r="39" spans="1:9" x14ac:dyDescent="0.25">
      <c r="A39" s="289">
        <v>2054</v>
      </c>
      <c r="B39" s="290">
        <v>63634848262.547997</v>
      </c>
      <c r="C39" s="290">
        <v>59731013112.294296</v>
      </c>
      <c r="D39" s="290">
        <v>59609592929.371399</v>
      </c>
      <c r="E39" s="290">
        <v>3903835150.2537003</v>
      </c>
      <c r="F39" s="290">
        <v>4025255333.1765976</v>
      </c>
      <c r="G39" s="290">
        <v>479154759949.40613</v>
      </c>
      <c r="H39" s="290">
        <v>381833358470.19647</v>
      </c>
      <c r="I39" s="35"/>
    </row>
    <row r="40" spans="1:9" x14ac:dyDescent="0.25">
      <c r="A40" s="289">
        <v>2055</v>
      </c>
      <c r="B40" s="290">
        <v>60300844835.212502</v>
      </c>
      <c r="C40" s="290">
        <v>56904844410.568199</v>
      </c>
      <c r="D40" s="290">
        <v>56732791825.316803</v>
      </c>
      <c r="E40" s="290">
        <v>3396000424.6443024</v>
      </c>
      <c r="F40" s="290">
        <v>3568053009.8956985</v>
      </c>
      <c r="G40" s="290">
        <v>482550760374.05042</v>
      </c>
      <c r="H40" s="290">
        <v>385401411480.09216</v>
      </c>
      <c r="I40" s="35"/>
    </row>
    <row r="41" spans="1:9" x14ac:dyDescent="0.25">
      <c r="A41" s="289">
        <v>2056</v>
      </c>
      <c r="B41" s="290">
        <v>57238706948.193497</v>
      </c>
      <c r="C41" s="290">
        <v>54214472670.890404</v>
      </c>
      <c r="D41" s="290">
        <v>54018340247.2826</v>
      </c>
      <c r="E41" s="290">
        <v>3024234277.303093</v>
      </c>
      <c r="F41" s="290">
        <v>3220366700.9108963</v>
      </c>
      <c r="G41" s="290">
        <v>485574994651.35352</v>
      </c>
      <c r="H41" s="290">
        <v>388621778181.00305</v>
      </c>
      <c r="I41" s="35"/>
    </row>
    <row r="42" spans="1:9" x14ac:dyDescent="0.25">
      <c r="A42" s="289">
        <v>2057</v>
      </c>
      <c r="B42" s="290">
        <v>54519032144.850098</v>
      </c>
      <c r="C42" s="290">
        <v>51774517302.362396</v>
      </c>
      <c r="D42" s="290">
        <v>51565214114.861801</v>
      </c>
      <c r="E42" s="290">
        <v>2744514842.4877014</v>
      </c>
      <c r="F42" s="290">
        <v>2953818029.9882965</v>
      </c>
      <c r="G42" s="290">
        <v>488319509493.84119</v>
      </c>
      <c r="H42" s="290">
        <v>391575596210.99133</v>
      </c>
      <c r="I42" s="35"/>
    </row>
    <row r="43" spans="1:9" x14ac:dyDescent="0.25">
      <c r="A43" s="289">
        <v>2058</v>
      </c>
      <c r="B43" s="290">
        <v>51575607295.536598</v>
      </c>
      <c r="C43" s="290">
        <v>49038754869.488297</v>
      </c>
      <c r="D43" s="290">
        <v>48826501460.044601</v>
      </c>
      <c r="E43" s="290">
        <v>2536852426.0483017</v>
      </c>
      <c r="F43" s="290">
        <v>2749105835.4919968</v>
      </c>
      <c r="G43" s="290">
        <v>490856361919.88947</v>
      </c>
      <c r="H43" s="290">
        <v>394324702046.48334</v>
      </c>
      <c r="I43" s="35"/>
    </row>
    <row r="44" spans="1:9" x14ac:dyDescent="0.25">
      <c r="A44" s="289">
        <v>2059</v>
      </c>
      <c r="B44" s="290">
        <v>48249735273.429802</v>
      </c>
      <c r="C44" s="290">
        <v>45879005508.6791</v>
      </c>
      <c r="D44" s="290">
        <v>45668007636.085297</v>
      </c>
      <c r="E44" s="290">
        <v>2370729764.7507019</v>
      </c>
      <c r="F44" s="290">
        <v>2581727637.3445053</v>
      </c>
      <c r="G44" s="290">
        <v>493227091684.64014</v>
      </c>
      <c r="H44" s="290">
        <v>396906429683.82782</v>
      </c>
      <c r="I44" s="35"/>
    </row>
    <row r="45" spans="1:9" ht="15.75" thickBot="1" x14ac:dyDescent="0.3">
      <c r="A45" s="293">
        <v>2060</v>
      </c>
      <c r="B45" s="296">
        <v>45163354217.476097</v>
      </c>
      <c r="C45" s="296">
        <v>42920987101.226601</v>
      </c>
      <c r="D45" s="296">
        <v>42708937089.129501</v>
      </c>
      <c r="E45" s="375">
        <v>2242367116.2494965</v>
      </c>
      <c r="F45" s="375">
        <v>2454417128.3465958</v>
      </c>
      <c r="G45" s="375">
        <v>495469458800.88965</v>
      </c>
      <c r="H45" s="375">
        <v>399360846812.17444</v>
      </c>
      <c r="I45" s="35"/>
    </row>
    <row r="46" spans="1:9" x14ac:dyDescent="0.25">
      <c r="A46" s="287" t="s">
        <v>55</v>
      </c>
      <c r="B46" s="376"/>
      <c r="C46" s="376"/>
      <c r="D46" s="376"/>
      <c r="E46" s="376"/>
      <c r="F46" s="376"/>
      <c r="G46" s="376"/>
      <c r="H46" s="376"/>
    </row>
  </sheetData>
  <mergeCells count="3">
    <mergeCell ref="G3:H3"/>
    <mergeCell ref="B3:D3"/>
    <mergeCell ref="A3:A4"/>
  </mergeCells>
  <hyperlinks>
    <hyperlink ref="A1" location="Índice!A1" display="Volt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H46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20.5703125" style="33" customWidth="1"/>
    <col min="2" max="2" width="15" style="33" customWidth="1"/>
    <col min="3" max="3" width="14.7109375" style="33" customWidth="1"/>
    <col min="4" max="4" width="16.85546875" style="33" bestFit="1" customWidth="1"/>
    <col min="5" max="5" width="15.28515625" style="33" customWidth="1"/>
    <col min="6" max="6" width="15.7109375" style="33" customWidth="1"/>
    <col min="7" max="7" width="16.42578125" style="33" customWidth="1"/>
    <col min="8" max="8" width="16.7109375" style="33" customWidth="1"/>
    <col min="9" max="16384" width="9.140625" style="33"/>
  </cols>
  <sheetData>
    <row r="1" spans="1:8" ht="15.75" x14ac:dyDescent="0.25">
      <c r="A1" s="43" t="s">
        <v>72</v>
      </c>
      <c r="B1" s="275"/>
    </row>
    <row r="2" spans="1:8" ht="15.75" x14ac:dyDescent="0.25">
      <c r="B2" s="275"/>
    </row>
    <row r="3" spans="1:8" ht="15.75" thickBot="1" x14ac:dyDescent="0.3">
      <c r="A3" s="455" t="s">
        <v>219</v>
      </c>
      <c r="B3" s="454" t="s">
        <v>214</v>
      </c>
      <c r="C3" s="454"/>
      <c r="D3" s="454"/>
      <c r="G3" s="467" t="s">
        <v>15</v>
      </c>
      <c r="H3" s="467"/>
    </row>
    <row r="4" spans="1:8" ht="45.75" customHeight="1" x14ac:dyDescent="0.25">
      <c r="A4" s="455"/>
      <c r="B4" s="2" t="s">
        <v>0</v>
      </c>
      <c r="C4" s="2" t="s">
        <v>1</v>
      </c>
      <c r="D4" s="2" t="s">
        <v>6</v>
      </c>
      <c r="E4" s="6" t="s">
        <v>13</v>
      </c>
      <c r="F4" s="6" t="s">
        <v>14</v>
      </c>
      <c r="G4" s="6" t="s">
        <v>13</v>
      </c>
      <c r="H4" s="6" t="s">
        <v>14</v>
      </c>
    </row>
    <row r="5" spans="1:8" x14ac:dyDescent="0.25">
      <c r="A5" s="289">
        <v>2020</v>
      </c>
      <c r="B5" s="290">
        <v>30547572837.315102</v>
      </c>
      <c r="C5" s="290">
        <v>30004353413.905701</v>
      </c>
      <c r="D5" s="290">
        <v>30106649805.8606</v>
      </c>
      <c r="E5" s="290">
        <v>543219423.40940094</v>
      </c>
      <c r="F5" s="290">
        <v>440923031.45450211</v>
      </c>
      <c r="G5" s="290">
        <v>543219423.40940094</v>
      </c>
      <c r="H5" s="290">
        <v>440923031.45450211</v>
      </c>
    </row>
    <row r="6" spans="1:8" x14ac:dyDescent="0.25">
      <c r="A6" s="289">
        <v>2021</v>
      </c>
      <c r="B6" s="290">
        <v>30225752271.361698</v>
      </c>
      <c r="C6" s="290">
        <v>29416341692.708099</v>
      </c>
      <c r="D6" s="290">
        <v>29570115856.597698</v>
      </c>
      <c r="E6" s="290">
        <v>809410578.65359879</v>
      </c>
      <c r="F6" s="290">
        <v>655636414.76399994</v>
      </c>
      <c r="G6" s="290">
        <v>1352630002.0629997</v>
      </c>
      <c r="H6" s="290">
        <v>1096559446.218502</v>
      </c>
    </row>
    <row r="7" spans="1:8" x14ac:dyDescent="0.25">
      <c r="A7" s="289">
        <v>2022</v>
      </c>
      <c r="B7" s="290">
        <v>29816330828.015099</v>
      </c>
      <c r="C7" s="290">
        <v>28733455284.808399</v>
      </c>
      <c r="D7" s="290">
        <v>28941991418.872898</v>
      </c>
      <c r="E7" s="290">
        <v>1082875543.2066994</v>
      </c>
      <c r="F7" s="290">
        <v>874339409.14220047</v>
      </c>
      <c r="G7" s="290">
        <v>2435505545.2696991</v>
      </c>
      <c r="H7" s="290">
        <v>1970898855.3607025</v>
      </c>
    </row>
    <row r="8" spans="1:8" x14ac:dyDescent="0.25">
      <c r="A8" s="289">
        <v>2023</v>
      </c>
      <c r="B8" s="290">
        <v>29338147086.727798</v>
      </c>
      <c r="C8" s="290">
        <v>27952182558.816799</v>
      </c>
      <c r="D8" s="290">
        <v>28221586900.564899</v>
      </c>
      <c r="E8" s="290">
        <v>1385964527.9109993</v>
      </c>
      <c r="F8" s="290">
        <v>1116560186.162899</v>
      </c>
      <c r="G8" s="290">
        <v>3821470073.1806984</v>
      </c>
      <c r="H8" s="290">
        <v>3087459041.5236015</v>
      </c>
    </row>
    <row r="9" spans="1:8" x14ac:dyDescent="0.25">
      <c r="A9" s="289">
        <v>2024</v>
      </c>
      <c r="B9" s="290">
        <v>29098086036.512699</v>
      </c>
      <c r="C9" s="290">
        <v>27382052045.0746</v>
      </c>
      <c r="D9" s="290">
        <v>27716472473.272301</v>
      </c>
      <c r="E9" s="290">
        <v>1716033991.4380989</v>
      </c>
      <c r="F9" s="290">
        <v>1381613563.2403984</v>
      </c>
      <c r="G9" s="290">
        <v>5537504064.6187973</v>
      </c>
      <c r="H9" s="290">
        <v>4469072604.7639999</v>
      </c>
    </row>
    <row r="10" spans="1:8" x14ac:dyDescent="0.25">
      <c r="A10" s="289">
        <v>2025</v>
      </c>
      <c r="B10" s="290">
        <v>28781355420.293301</v>
      </c>
      <c r="C10" s="290">
        <v>26787283152.4146</v>
      </c>
      <c r="D10" s="290">
        <v>27176490516.961498</v>
      </c>
      <c r="E10" s="290">
        <v>1994072267.8787003</v>
      </c>
      <c r="F10" s="290">
        <v>1604864903.3318024</v>
      </c>
      <c r="G10" s="290">
        <v>7531576332.4974976</v>
      </c>
      <c r="H10" s="290">
        <v>6073937508.0958023</v>
      </c>
    </row>
    <row r="11" spans="1:8" x14ac:dyDescent="0.25">
      <c r="A11" s="289">
        <v>2026</v>
      </c>
      <c r="B11" s="290">
        <v>28395579715.233601</v>
      </c>
      <c r="C11" s="290">
        <v>26051103021.568901</v>
      </c>
      <c r="D11" s="290">
        <v>26508269819.332401</v>
      </c>
      <c r="E11" s="290">
        <v>2344476693.6646996</v>
      </c>
      <c r="F11" s="290">
        <v>1887309895.9011993</v>
      </c>
      <c r="G11" s="290">
        <v>9876053026.1621971</v>
      </c>
      <c r="H11" s="290">
        <v>7961247403.9970016</v>
      </c>
    </row>
    <row r="12" spans="1:8" x14ac:dyDescent="0.25">
      <c r="A12" s="289">
        <v>2027</v>
      </c>
      <c r="B12" s="290">
        <v>28237940022.890499</v>
      </c>
      <c r="C12" s="290">
        <v>25479803725.4604</v>
      </c>
      <c r="D12" s="290">
        <v>26017040300.581001</v>
      </c>
      <c r="E12" s="290">
        <v>2758136297.4300995</v>
      </c>
      <c r="F12" s="290">
        <v>2220899722.3094978</v>
      </c>
      <c r="G12" s="290">
        <v>12634189323.592297</v>
      </c>
      <c r="H12" s="290">
        <v>10182147126.306499</v>
      </c>
    </row>
    <row r="13" spans="1:8" x14ac:dyDescent="0.25">
      <c r="A13" s="289">
        <v>2028</v>
      </c>
      <c r="B13" s="290">
        <v>28143837904.493099</v>
      </c>
      <c r="C13" s="290">
        <v>24984187492.275101</v>
      </c>
      <c r="D13" s="290">
        <v>25599308246.473999</v>
      </c>
      <c r="E13" s="290">
        <v>3159650412.2179985</v>
      </c>
      <c r="F13" s="290">
        <v>2544529658.0191002</v>
      </c>
      <c r="G13" s="290">
        <v>15793839735.810295</v>
      </c>
      <c r="H13" s="290">
        <v>12726676784.3256</v>
      </c>
    </row>
    <row r="14" spans="1:8" x14ac:dyDescent="0.25">
      <c r="A14" s="289">
        <v>2029</v>
      </c>
      <c r="B14" s="290">
        <v>27836783527.362</v>
      </c>
      <c r="C14" s="290">
        <v>24253536880.570801</v>
      </c>
      <c r="D14" s="290">
        <v>24948833025.4758</v>
      </c>
      <c r="E14" s="290">
        <v>3583246646.7911987</v>
      </c>
      <c r="F14" s="290">
        <v>2887950501.8862</v>
      </c>
      <c r="G14" s="290">
        <v>19377086382.601494</v>
      </c>
      <c r="H14" s="290">
        <v>15614627286.2118</v>
      </c>
    </row>
    <row r="15" spans="1:8" x14ac:dyDescent="0.25">
      <c r="A15" s="289">
        <v>2030</v>
      </c>
      <c r="B15" s="290">
        <v>27779597371.312801</v>
      </c>
      <c r="C15" s="290">
        <v>23780329226.343399</v>
      </c>
      <c r="D15" s="290">
        <v>24552615433.1087</v>
      </c>
      <c r="E15" s="290">
        <v>3999268144.9694023</v>
      </c>
      <c r="F15" s="290">
        <v>3226981938.2041016</v>
      </c>
      <c r="G15" s="290">
        <v>23376354527.570896</v>
      </c>
      <c r="H15" s="290">
        <v>18841609224.415901</v>
      </c>
    </row>
    <row r="16" spans="1:8" x14ac:dyDescent="0.25">
      <c r="A16" s="289">
        <v>2031</v>
      </c>
      <c r="B16" s="290">
        <v>27635514961.4757</v>
      </c>
      <c r="C16" s="290">
        <v>23283386705.7127</v>
      </c>
      <c r="D16" s="290">
        <v>24125480242.367001</v>
      </c>
      <c r="E16" s="290">
        <v>4352128255.7630005</v>
      </c>
      <c r="F16" s="290">
        <v>3510034719.1086998</v>
      </c>
      <c r="G16" s="290">
        <v>27728482783.333897</v>
      </c>
      <c r="H16" s="290">
        <v>22351643943.524601</v>
      </c>
    </row>
    <row r="17" spans="1:8" x14ac:dyDescent="0.25">
      <c r="A17" s="289">
        <v>2032</v>
      </c>
      <c r="B17" s="290">
        <v>27448972214.100201</v>
      </c>
      <c r="C17" s="290">
        <v>22672269291.0867</v>
      </c>
      <c r="D17" s="290">
        <v>23599505757.202999</v>
      </c>
      <c r="E17" s="290">
        <v>4776702923.0135002</v>
      </c>
      <c r="F17" s="290">
        <v>3849466456.8972015</v>
      </c>
      <c r="G17" s="290">
        <v>32505185706.347397</v>
      </c>
      <c r="H17" s="290">
        <v>26201110400.421803</v>
      </c>
    </row>
    <row r="18" spans="1:8" x14ac:dyDescent="0.25">
      <c r="A18" s="289">
        <v>2033</v>
      </c>
      <c r="B18" s="290">
        <v>27451925064.7215</v>
      </c>
      <c r="C18" s="290">
        <v>22270183975.239601</v>
      </c>
      <c r="D18" s="290">
        <v>23278948593.381302</v>
      </c>
      <c r="E18" s="290">
        <v>5181741089.4818993</v>
      </c>
      <c r="F18" s="290">
        <v>4172976471.3401985</v>
      </c>
      <c r="G18" s="290">
        <v>37686926795.8293</v>
      </c>
      <c r="H18" s="290">
        <v>30374086871.762001</v>
      </c>
    </row>
    <row r="19" spans="1:8" x14ac:dyDescent="0.25">
      <c r="A19" s="289">
        <v>2034</v>
      </c>
      <c r="B19" s="290">
        <v>27243352240.040699</v>
      </c>
      <c r="C19" s="290">
        <v>21753451403.3493</v>
      </c>
      <c r="D19" s="290">
        <v>22825810234.808201</v>
      </c>
      <c r="E19" s="290">
        <v>5489900836.6913986</v>
      </c>
      <c r="F19" s="290">
        <v>4417542005.2324982</v>
      </c>
      <c r="G19" s="290">
        <v>43176827632.520699</v>
      </c>
      <c r="H19" s="290">
        <v>34791628876.994499</v>
      </c>
    </row>
    <row r="20" spans="1:8" x14ac:dyDescent="0.25">
      <c r="A20" s="289">
        <v>2035</v>
      </c>
      <c r="B20" s="290">
        <v>27023493147.020901</v>
      </c>
      <c r="C20" s="290">
        <v>21216386953.8069</v>
      </c>
      <c r="D20" s="290">
        <v>22361722929.610401</v>
      </c>
      <c r="E20" s="290">
        <v>5807106193.2140007</v>
      </c>
      <c r="F20" s="290">
        <v>4661770217.4104996</v>
      </c>
      <c r="G20" s="290">
        <v>48983933825.734695</v>
      </c>
      <c r="H20" s="290">
        <v>39453399094.404999</v>
      </c>
    </row>
    <row r="21" spans="1:8" x14ac:dyDescent="0.25">
      <c r="A21" s="289">
        <v>2036</v>
      </c>
      <c r="B21" s="290">
        <v>26929047962.8475</v>
      </c>
      <c r="C21" s="290">
        <v>20805345190.258099</v>
      </c>
      <c r="D21" s="290">
        <v>22022179379.192402</v>
      </c>
      <c r="E21" s="290">
        <v>6123702772.5894012</v>
      </c>
      <c r="F21" s="290">
        <v>4906868583.655098</v>
      </c>
      <c r="G21" s="290">
        <v>55107636598.324097</v>
      </c>
      <c r="H21" s="290">
        <v>44360267678.060097</v>
      </c>
    </row>
    <row r="22" spans="1:8" x14ac:dyDescent="0.25">
      <c r="A22" s="289">
        <v>2037</v>
      </c>
      <c r="B22" s="290">
        <v>26734888859.554401</v>
      </c>
      <c r="C22" s="290">
        <v>20346281246.650101</v>
      </c>
      <c r="D22" s="290">
        <v>21621632147.6936</v>
      </c>
      <c r="E22" s="290">
        <v>6388607612.9043007</v>
      </c>
      <c r="F22" s="290">
        <v>5113256711.8608017</v>
      </c>
      <c r="G22" s="290">
        <v>61496244211.228394</v>
      </c>
      <c r="H22" s="290">
        <v>49473524389.920898</v>
      </c>
    </row>
    <row r="23" spans="1:8" x14ac:dyDescent="0.25">
      <c r="A23" s="289">
        <v>2038</v>
      </c>
      <c r="B23" s="290">
        <v>26538989389.748299</v>
      </c>
      <c r="C23" s="290">
        <v>19927915088.640202</v>
      </c>
      <c r="D23" s="290">
        <v>21255386916.629101</v>
      </c>
      <c r="E23" s="290">
        <v>6611074301.1080971</v>
      </c>
      <c r="F23" s="290">
        <v>5283602473.1191978</v>
      </c>
      <c r="G23" s="290">
        <v>68107318512.336487</v>
      </c>
      <c r="H23" s="290">
        <v>54757126863.0401</v>
      </c>
    </row>
    <row r="24" spans="1:8" x14ac:dyDescent="0.25">
      <c r="A24" s="289">
        <v>2039</v>
      </c>
      <c r="B24" s="290">
        <v>26189063684.681702</v>
      </c>
      <c r="C24" s="290">
        <v>19420363762.926102</v>
      </c>
      <c r="D24" s="290">
        <v>20788349843.868801</v>
      </c>
      <c r="E24" s="290">
        <v>6768699921.7556</v>
      </c>
      <c r="F24" s="290">
        <v>5400713840.8129005</v>
      </c>
      <c r="G24" s="290">
        <v>74876018434.092087</v>
      </c>
      <c r="H24" s="290">
        <v>60157840703.852997</v>
      </c>
    </row>
    <row r="25" spans="1:8" x14ac:dyDescent="0.25">
      <c r="A25" s="289">
        <v>2040</v>
      </c>
      <c r="B25" s="290">
        <v>25630323827.570499</v>
      </c>
      <c r="C25" s="290">
        <v>18749892076.9291</v>
      </c>
      <c r="D25" s="290">
        <v>20148113956.888901</v>
      </c>
      <c r="E25" s="290">
        <v>6880431750.6413994</v>
      </c>
      <c r="F25" s="290">
        <v>5482209870.6815987</v>
      </c>
      <c r="G25" s="290">
        <v>81756450184.73349</v>
      </c>
      <c r="H25" s="290">
        <v>65640050574.534592</v>
      </c>
    </row>
    <row r="26" spans="1:8" x14ac:dyDescent="0.25">
      <c r="A26" s="289">
        <v>2041</v>
      </c>
      <c r="B26" s="290">
        <v>25042133929.5187</v>
      </c>
      <c r="C26" s="290">
        <v>18058933211.223099</v>
      </c>
      <c r="D26" s="290">
        <v>19487960848.848</v>
      </c>
      <c r="E26" s="290">
        <v>6983200718.2956009</v>
      </c>
      <c r="F26" s="290">
        <v>5554173080.6707001</v>
      </c>
      <c r="G26" s="290">
        <v>88739650903.029083</v>
      </c>
      <c r="H26" s="290">
        <v>71194223655.205292</v>
      </c>
    </row>
    <row r="27" spans="1:8" x14ac:dyDescent="0.25">
      <c r="A27" s="289">
        <v>2042</v>
      </c>
      <c r="B27" s="290">
        <v>24717913529.085098</v>
      </c>
      <c r="C27" s="290">
        <v>17617545975.609299</v>
      </c>
      <c r="D27" s="290">
        <v>19080870158.9939</v>
      </c>
      <c r="E27" s="290">
        <v>7100367553.4757996</v>
      </c>
      <c r="F27" s="290">
        <v>5637043370.091198</v>
      </c>
      <c r="G27" s="290">
        <v>95840018456.504883</v>
      </c>
      <c r="H27" s="290">
        <v>76831267025.296494</v>
      </c>
    </row>
    <row r="28" spans="1:8" x14ac:dyDescent="0.25">
      <c r="A28" s="289">
        <v>2043</v>
      </c>
      <c r="B28" s="290">
        <v>24002775818.680401</v>
      </c>
      <c r="C28" s="290">
        <v>16954740073.0261</v>
      </c>
      <c r="D28" s="290">
        <v>18414432268.529499</v>
      </c>
      <c r="E28" s="290">
        <v>7048035745.6543007</v>
      </c>
      <c r="F28" s="290">
        <v>5588343550.1509018</v>
      </c>
      <c r="G28" s="290">
        <v>102888054202.15918</v>
      </c>
      <c r="H28" s="290">
        <v>82419610575.447388</v>
      </c>
    </row>
    <row r="29" spans="1:8" x14ac:dyDescent="0.25">
      <c r="A29" s="289">
        <v>2044</v>
      </c>
      <c r="B29" s="290">
        <v>23358338626.898201</v>
      </c>
      <c r="C29" s="290">
        <v>16331489933.6381</v>
      </c>
      <c r="D29" s="290">
        <v>17795169191.184299</v>
      </c>
      <c r="E29" s="290">
        <v>7026848693.2601013</v>
      </c>
      <c r="F29" s="290">
        <v>5563169435.7139015</v>
      </c>
      <c r="G29" s="290">
        <v>109914902895.41928</v>
      </c>
      <c r="H29" s="290">
        <v>87982780011.161285</v>
      </c>
    </row>
    <row r="30" spans="1:8" x14ac:dyDescent="0.25">
      <c r="A30" s="289">
        <v>2045</v>
      </c>
      <c r="B30" s="290">
        <v>22851125716.565498</v>
      </c>
      <c r="C30" s="290">
        <v>15827339022.2048</v>
      </c>
      <c r="D30" s="290">
        <v>17299372436.9981</v>
      </c>
      <c r="E30" s="290">
        <v>7023786694.3606987</v>
      </c>
      <c r="F30" s="290">
        <v>5551753279.5673981</v>
      </c>
      <c r="G30" s="290">
        <v>116938689589.77998</v>
      </c>
      <c r="H30" s="290">
        <v>93534533290.728683</v>
      </c>
    </row>
    <row r="31" spans="1:8" x14ac:dyDescent="0.25">
      <c r="A31" s="289">
        <v>2046</v>
      </c>
      <c r="B31" s="290">
        <v>22084277236.466599</v>
      </c>
      <c r="C31" s="290">
        <v>15186992994.591101</v>
      </c>
      <c r="D31" s="290">
        <v>16637290360.6649</v>
      </c>
      <c r="E31" s="290">
        <v>6897284241.8754978</v>
      </c>
      <c r="F31" s="290">
        <v>5446986875.8016987</v>
      </c>
      <c r="G31" s="290">
        <v>123835973831.65549</v>
      </c>
      <c r="H31" s="290">
        <v>98981520166.53038</v>
      </c>
    </row>
    <row r="32" spans="1:8" x14ac:dyDescent="0.25">
      <c r="A32" s="289">
        <v>2047</v>
      </c>
      <c r="B32" s="290">
        <v>21417012305.2617</v>
      </c>
      <c r="C32" s="290">
        <v>14606297124.726801</v>
      </c>
      <c r="D32" s="290">
        <v>16041884263.1565</v>
      </c>
      <c r="E32" s="290">
        <v>6810715180.5348988</v>
      </c>
      <c r="F32" s="290">
        <v>5375128042.1051998</v>
      </c>
      <c r="G32" s="290">
        <v>130646689012.19038</v>
      </c>
      <c r="H32" s="290">
        <v>104356648208.63557</v>
      </c>
    </row>
    <row r="33" spans="1:8" x14ac:dyDescent="0.25">
      <c r="A33" s="289">
        <v>2048</v>
      </c>
      <c r="B33" s="290">
        <v>20753819994.345901</v>
      </c>
      <c r="C33" s="290">
        <v>14017487964.042801</v>
      </c>
      <c r="D33" s="290">
        <v>15445371120.9146</v>
      </c>
      <c r="E33" s="290">
        <v>6736332030.3031006</v>
      </c>
      <c r="F33" s="290">
        <v>5308448873.4313011</v>
      </c>
      <c r="G33" s="290">
        <v>137383021042.49348</v>
      </c>
      <c r="H33" s="290">
        <v>109665097082.06688</v>
      </c>
    </row>
    <row r="34" spans="1:8" x14ac:dyDescent="0.25">
      <c r="A34" s="289">
        <v>2049</v>
      </c>
      <c r="B34" s="290">
        <v>20077383029.907799</v>
      </c>
      <c r="C34" s="290">
        <v>13434039533.7092</v>
      </c>
      <c r="D34" s="290">
        <v>14842647074.052299</v>
      </c>
      <c r="E34" s="290">
        <v>6643343496.1985989</v>
      </c>
      <c r="F34" s="290">
        <v>5234735955.8554993</v>
      </c>
      <c r="G34" s="290">
        <v>144026364538.69208</v>
      </c>
      <c r="H34" s="290">
        <v>114899833037.92238</v>
      </c>
    </row>
    <row r="35" spans="1:8" x14ac:dyDescent="0.25">
      <c r="A35" s="289">
        <v>2050</v>
      </c>
      <c r="B35" s="290">
        <v>19326441961.111301</v>
      </c>
      <c r="C35" s="290">
        <v>12822337889.933901</v>
      </c>
      <c r="D35" s="290">
        <v>14202454815.4611</v>
      </c>
      <c r="E35" s="290">
        <v>6504104071.1774006</v>
      </c>
      <c r="F35" s="290">
        <v>5123987145.6502018</v>
      </c>
      <c r="G35" s="290">
        <v>150530468609.86948</v>
      </c>
      <c r="H35" s="290">
        <v>120023820183.57259</v>
      </c>
    </row>
    <row r="36" spans="1:8" x14ac:dyDescent="0.25">
      <c r="A36" s="289">
        <v>2051</v>
      </c>
      <c r="B36" s="290">
        <v>18642257515.008701</v>
      </c>
      <c r="C36" s="290">
        <v>12259661340.8631</v>
      </c>
      <c r="D36" s="290">
        <v>13616852156.8557</v>
      </c>
      <c r="E36" s="290">
        <v>6382596174.1456013</v>
      </c>
      <c r="F36" s="290">
        <v>5025405358.1530018</v>
      </c>
      <c r="G36" s="290">
        <v>156913064784.01508</v>
      </c>
      <c r="H36" s="290">
        <v>125049225541.72559</v>
      </c>
    </row>
    <row r="37" spans="1:8" x14ac:dyDescent="0.25">
      <c r="A37" s="289">
        <v>2052</v>
      </c>
      <c r="B37" s="290">
        <v>17903517973.504799</v>
      </c>
      <c r="C37" s="290">
        <v>11667201141.3957</v>
      </c>
      <c r="D37" s="290">
        <v>12993614723.747</v>
      </c>
      <c r="E37" s="290">
        <v>6236316832.1090984</v>
      </c>
      <c r="F37" s="290">
        <v>4909903249.7577991</v>
      </c>
      <c r="G37" s="290">
        <v>163149381616.12418</v>
      </c>
      <c r="H37" s="290">
        <v>129959128791.48338</v>
      </c>
    </row>
    <row r="38" spans="1:8" x14ac:dyDescent="0.25">
      <c r="A38" s="289">
        <v>2053</v>
      </c>
      <c r="B38" s="290">
        <v>17239599213.474098</v>
      </c>
      <c r="C38" s="290">
        <v>11127693359.542101</v>
      </c>
      <c r="D38" s="290">
        <v>12426765592.6784</v>
      </c>
      <c r="E38" s="290">
        <v>6111905853.9319973</v>
      </c>
      <c r="F38" s="290">
        <v>4812833620.7956982</v>
      </c>
      <c r="G38" s="290">
        <v>169261287470.05618</v>
      </c>
      <c r="H38" s="290">
        <v>134771962412.27908</v>
      </c>
    </row>
    <row r="39" spans="1:8" x14ac:dyDescent="0.25">
      <c r="A39" s="289">
        <v>2054</v>
      </c>
      <c r="B39" s="290">
        <v>16696055328.842899</v>
      </c>
      <c r="C39" s="290">
        <v>10672205773.3519</v>
      </c>
      <c r="D39" s="290">
        <v>11949134440.3291</v>
      </c>
      <c r="E39" s="290">
        <v>6023849555.4909992</v>
      </c>
      <c r="F39" s="290">
        <v>4746920888.5137997</v>
      </c>
      <c r="G39" s="290">
        <v>175285137025.54718</v>
      </c>
      <c r="H39" s="290">
        <v>139518883300.79288</v>
      </c>
    </row>
    <row r="40" spans="1:8" x14ac:dyDescent="0.25">
      <c r="A40" s="289">
        <v>2055</v>
      </c>
      <c r="B40" s="290">
        <v>16307769389.744301</v>
      </c>
      <c r="C40" s="290">
        <v>10291384398.2827</v>
      </c>
      <c r="D40" s="290">
        <v>11559082624.871401</v>
      </c>
      <c r="E40" s="290">
        <v>6016384991.4616013</v>
      </c>
      <c r="F40" s="290">
        <v>4748686764.8729</v>
      </c>
      <c r="G40" s="290">
        <v>181301522017.00879</v>
      </c>
      <c r="H40" s="290">
        <v>144267570065.66577</v>
      </c>
    </row>
    <row r="41" spans="1:8" x14ac:dyDescent="0.25">
      <c r="A41" s="289">
        <v>2056</v>
      </c>
      <c r="B41" s="290">
        <v>16103689777.243401</v>
      </c>
      <c r="C41" s="290">
        <v>9996853201.1504498</v>
      </c>
      <c r="D41" s="290">
        <v>11279406689.041401</v>
      </c>
      <c r="E41" s="290">
        <v>6106836576.0929508</v>
      </c>
      <c r="F41" s="290">
        <v>4824283088.2019997</v>
      </c>
      <c r="G41" s="290">
        <v>187408358593.10175</v>
      </c>
      <c r="H41" s="290">
        <v>149091853153.86777</v>
      </c>
    </row>
    <row r="42" spans="1:8" x14ac:dyDescent="0.25">
      <c r="A42" s="289">
        <v>2057</v>
      </c>
      <c r="B42" s="290">
        <v>15860273492.418501</v>
      </c>
      <c r="C42" s="290">
        <v>9733451048.2138691</v>
      </c>
      <c r="D42" s="290">
        <v>11017143876.6731</v>
      </c>
      <c r="E42" s="290">
        <v>6126822444.2046318</v>
      </c>
      <c r="F42" s="290">
        <v>4843129615.7454014</v>
      </c>
      <c r="G42" s="290">
        <v>193535181037.30637</v>
      </c>
      <c r="H42" s="290">
        <v>153934982769.61316</v>
      </c>
    </row>
    <row r="43" spans="1:8" x14ac:dyDescent="0.25">
      <c r="A43" s="289">
        <v>2058</v>
      </c>
      <c r="B43" s="290">
        <v>15769957858.574301</v>
      </c>
      <c r="C43" s="290">
        <v>9541230849.4402199</v>
      </c>
      <c r="D43" s="290">
        <v>10837639060.2719</v>
      </c>
      <c r="E43" s="290">
        <v>6228727009.1340809</v>
      </c>
      <c r="F43" s="290">
        <v>4932318798.3024006</v>
      </c>
      <c r="G43" s="290">
        <v>199763908046.44046</v>
      </c>
      <c r="H43" s="290">
        <v>158867301567.91556</v>
      </c>
    </row>
    <row r="44" spans="1:8" x14ac:dyDescent="0.25">
      <c r="A44" s="289">
        <v>2059</v>
      </c>
      <c r="B44" s="290">
        <v>15650645811.077999</v>
      </c>
      <c r="C44" s="290">
        <v>9346575444.4542694</v>
      </c>
      <c r="D44" s="290">
        <v>10643836664.663</v>
      </c>
      <c r="E44" s="290">
        <v>6304070366.6237297</v>
      </c>
      <c r="F44" s="290">
        <v>5006809146.414999</v>
      </c>
      <c r="G44" s="290">
        <v>206067978413.06418</v>
      </c>
      <c r="H44" s="290">
        <v>163874110714.33057</v>
      </c>
    </row>
    <row r="45" spans="1:8" ht="15.75" thickBot="1" x14ac:dyDescent="0.3">
      <c r="A45" s="293">
        <v>2060</v>
      </c>
      <c r="B45" s="294">
        <v>15554193270.372801</v>
      </c>
      <c r="C45" s="294">
        <v>9165812366.1631908</v>
      </c>
      <c r="D45" s="294">
        <v>10472733135.7787</v>
      </c>
      <c r="E45" s="377">
        <v>6388380904.20961</v>
      </c>
      <c r="F45" s="377">
        <v>5081460134.594101</v>
      </c>
      <c r="G45" s="377">
        <v>212456359317.2738</v>
      </c>
      <c r="H45" s="377">
        <v>168955570848.92468</v>
      </c>
    </row>
    <row r="46" spans="1:8" x14ac:dyDescent="0.25">
      <c r="A46" s="287" t="s">
        <v>55</v>
      </c>
      <c r="B46" s="376"/>
      <c r="C46" s="376"/>
      <c r="D46" s="376"/>
      <c r="E46" s="376"/>
      <c r="F46" s="376"/>
      <c r="G46" s="376"/>
      <c r="H46" s="376"/>
    </row>
  </sheetData>
  <mergeCells count="3">
    <mergeCell ref="G3:H3"/>
    <mergeCell ref="B3:D3"/>
    <mergeCell ref="A3:A4"/>
  </mergeCells>
  <hyperlinks>
    <hyperlink ref="A1" location="Índice!A1" display="Volt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F29"/>
  <sheetViews>
    <sheetView workbookViewId="0"/>
  </sheetViews>
  <sheetFormatPr defaultRowHeight="15" x14ac:dyDescent="0.25"/>
  <cols>
    <col min="1" max="1" width="39.85546875" style="33" customWidth="1"/>
    <col min="2" max="2" width="20.5703125" style="33" customWidth="1"/>
    <col min="3" max="3" width="21.5703125" style="33" customWidth="1"/>
    <col min="4" max="4" width="24.7109375" style="33" customWidth="1"/>
    <col min="5" max="16384" width="9.140625" style="33"/>
  </cols>
  <sheetData>
    <row r="1" spans="1:6" x14ac:dyDescent="0.25">
      <c r="A1" s="43" t="s">
        <v>72</v>
      </c>
    </row>
    <row r="2" spans="1:6" x14ac:dyDescent="0.25">
      <c r="A2" s="36"/>
      <c r="B2" s="36"/>
      <c r="C2" s="36"/>
      <c r="D2" s="36"/>
      <c r="E2" s="82"/>
      <c r="F2" s="83"/>
    </row>
    <row r="3" spans="1:6" x14ac:dyDescent="0.25">
      <c r="A3" s="11" t="s">
        <v>167</v>
      </c>
      <c r="E3" s="82"/>
      <c r="F3" s="83"/>
    </row>
    <row r="4" spans="1:6" x14ac:dyDescent="0.25">
      <c r="A4" s="84"/>
      <c r="B4" s="13" t="s">
        <v>37</v>
      </c>
      <c r="C4" s="13" t="s">
        <v>39</v>
      </c>
      <c r="D4" s="13" t="s">
        <v>38</v>
      </c>
      <c r="E4" s="82"/>
      <c r="F4" s="85"/>
    </row>
    <row r="5" spans="1:6" x14ac:dyDescent="0.25">
      <c r="A5" s="86"/>
      <c r="B5" s="470" t="s">
        <v>43</v>
      </c>
      <c r="C5" s="471"/>
      <c r="D5" s="471"/>
      <c r="E5" s="82"/>
      <c r="F5" s="85"/>
    </row>
    <row r="6" spans="1:6" ht="16.5" customHeight="1" x14ac:dyDescent="0.25">
      <c r="A6" s="87" t="s">
        <v>40</v>
      </c>
      <c r="B6" s="313"/>
      <c r="C6" s="313">
        <v>101.20001544847923</v>
      </c>
      <c r="D6" s="313">
        <v>51.204795674444426</v>
      </c>
      <c r="E6" s="82"/>
      <c r="F6" s="85"/>
    </row>
    <row r="7" spans="1:6" x14ac:dyDescent="0.25">
      <c r="A7" s="88" t="s">
        <v>41</v>
      </c>
      <c r="B7" s="314"/>
      <c r="C7" s="314">
        <v>19.37708638260159</v>
      </c>
      <c r="D7" s="314">
        <v>15.614627286211885</v>
      </c>
      <c r="E7" s="82"/>
      <c r="F7" s="85"/>
    </row>
    <row r="8" spans="1:6" x14ac:dyDescent="0.25">
      <c r="A8" s="89" t="s">
        <v>42</v>
      </c>
      <c r="B8" s="315">
        <v>155.372888066</v>
      </c>
      <c r="C8" s="315">
        <v>120.57710183108082</v>
      </c>
      <c r="D8" s="315">
        <v>66.819422960656311</v>
      </c>
      <c r="E8" s="82"/>
      <c r="F8" s="85"/>
    </row>
    <row r="9" spans="1:6" x14ac:dyDescent="0.25">
      <c r="A9" s="86"/>
      <c r="B9" s="470" t="s">
        <v>44</v>
      </c>
      <c r="C9" s="471"/>
      <c r="D9" s="471"/>
      <c r="E9" s="82"/>
      <c r="F9" s="85"/>
    </row>
    <row r="10" spans="1:6" x14ac:dyDescent="0.25">
      <c r="A10" s="87" t="s">
        <v>40</v>
      </c>
      <c r="B10" s="313"/>
      <c r="C10" s="313">
        <v>293.78934531119972</v>
      </c>
      <c r="D10" s="313">
        <v>203.64618184673236</v>
      </c>
    </row>
    <row r="11" spans="1:6" x14ac:dyDescent="0.25">
      <c r="A11" s="88" t="s">
        <v>41</v>
      </c>
      <c r="B11" s="314"/>
      <c r="C11" s="314">
        <v>74.876018434092089</v>
      </c>
      <c r="D11" s="314">
        <v>60.157840703852997</v>
      </c>
    </row>
    <row r="12" spans="1:6" ht="15.75" thickBot="1" x14ac:dyDescent="0.3">
      <c r="A12" s="90" t="s">
        <v>42</v>
      </c>
      <c r="B12" s="316">
        <v>341.28287899100002</v>
      </c>
      <c r="C12" s="316">
        <v>368.66536374529181</v>
      </c>
      <c r="D12" s="316">
        <v>263.80402255058539</v>
      </c>
    </row>
    <row r="13" spans="1:6" ht="15.75" thickTop="1" x14ac:dyDescent="0.25">
      <c r="A13" s="468" t="s">
        <v>49</v>
      </c>
      <c r="B13" s="468"/>
      <c r="C13" s="468"/>
      <c r="D13" s="468"/>
    </row>
    <row r="14" spans="1:6" ht="58.5" customHeight="1" x14ac:dyDescent="0.25">
      <c r="A14" s="469" t="s">
        <v>241</v>
      </c>
      <c r="B14" s="469"/>
      <c r="C14" s="469"/>
      <c r="D14" s="469"/>
    </row>
    <row r="15" spans="1:6" ht="42.75" customHeight="1" x14ac:dyDescent="0.25">
      <c r="A15" s="472" t="s">
        <v>242</v>
      </c>
      <c r="B15" s="472"/>
      <c r="C15" s="472"/>
      <c r="D15" s="472"/>
    </row>
    <row r="22" spans="4:4" ht="15" customHeight="1" x14ac:dyDescent="0.25"/>
    <row r="26" spans="4:4" ht="15" customHeight="1" x14ac:dyDescent="0.25"/>
    <row r="29" spans="4:4" x14ac:dyDescent="0.25">
      <c r="D29" s="35"/>
    </row>
  </sheetData>
  <mergeCells count="5">
    <mergeCell ref="A13:D13"/>
    <mergeCell ref="A14:D14"/>
    <mergeCell ref="B5:D5"/>
    <mergeCell ref="B9:D9"/>
    <mergeCell ref="A15:D15"/>
  </mergeCells>
  <hyperlinks>
    <hyperlink ref="A1" location="Índice!A1" display="Voltar ao índice"/>
  </hyperlink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X46"/>
  <sheetViews>
    <sheetView zoomScale="85" zoomScaleNormal="85" workbookViewId="0">
      <pane xSplit="1" ySplit="4" topLeftCell="F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20.85546875" style="33" bestFit="1" customWidth="1"/>
    <col min="2" max="4" width="16.42578125" style="33" bestFit="1" customWidth="1"/>
    <col min="5" max="5" width="16" style="33" customWidth="1"/>
    <col min="6" max="6" width="16.140625" style="33" customWidth="1"/>
    <col min="7" max="7" width="22.85546875" style="33" customWidth="1"/>
    <col min="8" max="8" width="16.140625" style="33" customWidth="1"/>
    <col min="9" max="9" width="16.7109375" style="33" customWidth="1"/>
    <col min="10" max="10" width="24.28515625" style="33" customWidth="1"/>
    <col min="11" max="11" width="9.28515625" style="33" customWidth="1"/>
    <col min="12" max="12" width="10.28515625" style="33" customWidth="1"/>
    <col min="13" max="13" width="23.28515625" style="33" customWidth="1"/>
    <col min="14" max="14" width="10" style="33" customWidth="1"/>
    <col min="15" max="15" width="7.28515625" style="33" customWidth="1"/>
    <col min="16" max="16" width="9.85546875" style="33" customWidth="1"/>
    <col min="17" max="17" width="9.42578125" style="33" customWidth="1"/>
    <col min="18" max="16384" width="9.140625" style="33"/>
  </cols>
  <sheetData>
    <row r="1" spans="1:17" x14ac:dyDescent="0.25">
      <c r="A1" s="43" t="s">
        <v>72</v>
      </c>
    </row>
    <row r="3" spans="1:17" ht="16.5" customHeight="1" thickBot="1" x14ac:dyDescent="0.3">
      <c r="A3" s="455" t="s">
        <v>219</v>
      </c>
      <c r="B3" s="454" t="s">
        <v>214</v>
      </c>
      <c r="C3" s="454"/>
      <c r="D3" s="454"/>
      <c r="H3" s="474" t="s">
        <v>15</v>
      </c>
      <c r="I3" s="474"/>
      <c r="J3" s="474"/>
      <c r="K3" s="475" t="s">
        <v>57</v>
      </c>
      <c r="L3" s="475"/>
      <c r="M3" s="475"/>
      <c r="N3" s="476" t="s">
        <v>58</v>
      </c>
      <c r="O3" s="476"/>
      <c r="P3" s="476"/>
      <c r="Q3" s="476"/>
    </row>
    <row r="4" spans="1:17" ht="71.25" customHeight="1" x14ac:dyDescent="0.25">
      <c r="A4" s="455"/>
      <c r="B4" s="2" t="s">
        <v>0</v>
      </c>
      <c r="C4" s="2" t="s">
        <v>1</v>
      </c>
      <c r="D4" s="2" t="s">
        <v>6</v>
      </c>
      <c r="E4" s="7" t="s">
        <v>13</v>
      </c>
      <c r="F4" s="7" t="s">
        <v>14</v>
      </c>
      <c r="G4" s="7" t="s">
        <v>56</v>
      </c>
      <c r="H4" s="7" t="s">
        <v>13</v>
      </c>
      <c r="I4" s="7" t="s">
        <v>14</v>
      </c>
      <c r="J4" s="7" t="s">
        <v>56</v>
      </c>
      <c r="K4" s="8" t="s">
        <v>13</v>
      </c>
      <c r="L4" s="8" t="s">
        <v>14</v>
      </c>
      <c r="M4" s="8" t="s">
        <v>56</v>
      </c>
      <c r="N4" s="14" t="s">
        <v>45</v>
      </c>
      <c r="O4" s="14" t="s">
        <v>46</v>
      </c>
      <c r="P4" s="14" t="s">
        <v>47</v>
      </c>
      <c r="Q4" s="14" t="s">
        <v>48</v>
      </c>
    </row>
    <row r="5" spans="1:17" x14ac:dyDescent="0.25">
      <c r="A5" s="289">
        <v>2020</v>
      </c>
      <c r="B5" s="290">
        <v>103322328962.24701</v>
      </c>
      <c r="C5" s="290">
        <v>102528606726.98511</v>
      </c>
      <c r="D5" s="290">
        <v>102738471057.13249</v>
      </c>
      <c r="E5" s="290">
        <v>793722235.26190186</v>
      </c>
      <c r="F5" s="290">
        <v>583857905.11451721</v>
      </c>
      <c r="G5" s="290">
        <v>5473057161</v>
      </c>
      <c r="H5" s="290">
        <v>793722235.26190186</v>
      </c>
      <c r="I5" s="290">
        <v>583857905.11451721</v>
      </c>
      <c r="J5" s="290">
        <v>5473057161</v>
      </c>
      <c r="K5" s="378">
        <v>1.1370170925284733E-4</v>
      </c>
      <c r="L5" s="378">
        <v>8.3638379804746574E-5</v>
      </c>
      <c r="M5" s="378">
        <v>7.8402232720480502E-4</v>
      </c>
      <c r="N5" s="378">
        <v>1.4801053674798507E-2</v>
      </c>
      <c r="O5" s="378">
        <v>1.4687351965545659E-2</v>
      </c>
      <c r="P5" s="378">
        <v>1.3336910799369012E-2</v>
      </c>
      <c r="Q5" s="378">
        <v>1.2552888472164207E-2</v>
      </c>
    </row>
    <row r="6" spans="1:17" x14ac:dyDescent="0.25">
      <c r="A6" s="289">
        <v>2021</v>
      </c>
      <c r="B6" s="290">
        <v>106863556736.47949</v>
      </c>
      <c r="C6" s="290">
        <v>104880288316.1881</v>
      </c>
      <c r="D6" s="290">
        <v>105578561357.1156</v>
      </c>
      <c r="E6" s="290">
        <v>1983268420.2913971</v>
      </c>
      <c r="F6" s="290">
        <v>1284995379.3638916</v>
      </c>
      <c r="G6" s="290">
        <v>8613497175</v>
      </c>
      <c r="H6" s="290">
        <v>2776990655.553299</v>
      </c>
      <c r="I6" s="290">
        <v>1868853284.4784088</v>
      </c>
      <c r="J6" s="290">
        <v>14086554336</v>
      </c>
      <c r="K6" s="378">
        <v>2.7775907223569836E-4</v>
      </c>
      <c r="L6" s="378">
        <v>1.7996511251201818E-4</v>
      </c>
      <c r="M6" s="378">
        <v>1.2063303986261666E-3</v>
      </c>
      <c r="N6" s="378">
        <v>1.4966366665874862E-2</v>
      </c>
      <c r="O6" s="378">
        <v>1.4688607593639163E-2</v>
      </c>
      <c r="P6" s="378">
        <v>1.3436133018226271E-2</v>
      </c>
      <c r="Q6" s="378">
        <v>1.2229802619740155E-2</v>
      </c>
    </row>
    <row r="7" spans="1:17" x14ac:dyDescent="0.25">
      <c r="A7" s="289">
        <v>2022</v>
      </c>
      <c r="B7" s="290">
        <v>109870527916.36359</v>
      </c>
      <c r="C7" s="290">
        <v>105810268058.5428</v>
      </c>
      <c r="D7" s="290">
        <v>107410471654.9509</v>
      </c>
      <c r="E7" s="290">
        <v>4060259857.8207855</v>
      </c>
      <c r="F7" s="290">
        <v>2460056261.4126892</v>
      </c>
      <c r="G7" s="290">
        <v>11404437554</v>
      </c>
      <c r="H7" s="290">
        <v>6837250513.3740845</v>
      </c>
      <c r="I7" s="290">
        <v>4328909545.891098</v>
      </c>
      <c r="J7" s="290">
        <v>25490991890</v>
      </c>
      <c r="K7" s="378">
        <v>5.5671073141593116E-4</v>
      </c>
      <c r="L7" s="378">
        <v>3.3730346543643538E-4</v>
      </c>
      <c r="M7" s="378">
        <v>1.5636863142750328E-3</v>
      </c>
      <c r="N7" s="378">
        <v>1.506457815490711E-2</v>
      </c>
      <c r="O7" s="378">
        <v>1.4507867423491179E-2</v>
      </c>
      <c r="P7" s="378">
        <v>1.3538095202170281E-2</v>
      </c>
      <c r="Q7" s="378">
        <v>1.197440888803236E-2</v>
      </c>
    </row>
    <row r="8" spans="1:17" x14ac:dyDescent="0.25">
      <c r="A8" s="289">
        <v>2023</v>
      </c>
      <c r="B8" s="290">
        <v>112363309757.27899</v>
      </c>
      <c r="C8" s="290">
        <v>105506399516.9514</v>
      </c>
      <c r="D8" s="290">
        <v>108500146946.2576</v>
      </c>
      <c r="E8" s="290">
        <v>6856910240.3275909</v>
      </c>
      <c r="F8" s="290">
        <v>3863162811.0213928</v>
      </c>
      <c r="G8" s="290">
        <v>14008581642</v>
      </c>
      <c r="H8" s="290">
        <v>13694160753.701675</v>
      </c>
      <c r="I8" s="290">
        <v>8192072356.9124908</v>
      </c>
      <c r="J8" s="290">
        <v>39499573532</v>
      </c>
      <c r="K8" s="378">
        <v>9.2173562162655115E-4</v>
      </c>
      <c r="L8" s="378">
        <v>5.193031044972902E-4</v>
      </c>
      <c r="M8" s="378">
        <v>1.8830943173143064E-3</v>
      </c>
      <c r="N8" s="378">
        <v>1.5104363559846484E-2</v>
      </c>
      <c r="O8" s="378">
        <v>1.4182627938219934E-2</v>
      </c>
      <c r="P8" s="378">
        <v>1.3633621882824694E-2</v>
      </c>
      <c r="Q8" s="378">
        <v>1.1750527565510387E-2</v>
      </c>
    </row>
    <row r="9" spans="1:17" x14ac:dyDescent="0.25">
      <c r="A9" s="289">
        <v>2024</v>
      </c>
      <c r="B9" s="290">
        <v>114619317397.1911</v>
      </c>
      <c r="C9" s="290">
        <v>104370898415.5545</v>
      </c>
      <c r="D9" s="290">
        <v>109132309984.23859</v>
      </c>
      <c r="E9" s="290">
        <v>10248418981.636597</v>
      </c>
      <c r="F9" s="290">
        <v>5487007412.9525146</v>
      </c>
      <c r="G9" s="290">
        <v>16772753894</v>
      </c>
      <c r="H9" s="290">
        <v>23942579735.338272</v>
      </c>
      <c r="I9" s="290">
        <v>13679079769.865005</v>
      </c>
      <c r="J9" s="290">
        <v>56272327426</v>
      </c>
      <c r="K9" s="378">
        <v>1.3499132527616856E-3</v>
      </c>
      <c r="L9" s="378">
        <v>7.2274406794045512E-4</v>
      </c>
      <c r="M9" s="378">
        <v>2.2092932390245668E-3</v>
      </c>
      <c r="N9" s="378">
        <v>1.5097561473063202E-2</v>
      </c>
      <c r="O9" s="378">
        <v>1.3747648220301516E-2</v>
      </c>
      <c r="P9" s="378">
        <v>1.3723915841348086E-2</v>
      </c>
      <c r="Q9" s="378">
        <v>1.1514622602455239E-2</v>
      </c>
    </row>
    <row r="10" spans="1:17" x14ac:dyDescent="0.25">
      <c r="A10" s="289">
        <v>2025</v>
      </c>
      <c r="B10" s="290">
        <v>116800942941.2836</v>
      </c>
      <c r="C10" s="290">
        <v>102922462437.3557</v>
      </c>
      <c r="D10" s="290">
        <v>109680632970.82249</v>
      </c>
      <c r="E10" s="290">
        <v>13878480503.927902</v>
      </c>
      <c r="F10" s="290">
        <v>7120309970.4611053</v>
      </c>
      <c r="G10" s="290">
        <v>18611294629</v>
      </c>
      <c r="H10" s="290">
        <v>37821060239.266174</v>
      </c>
      <c r="I10" s="290">
        <v>20799389740.326111</v>
      </c>
      <c r="J10" s="290">
        <v>74883622055</v>
      </c>
      <c r="K10" s="378">
        <v>1.7905124196583176E-3</v>
      </c>
      <c r="L10" s="378">
        <v>9.1861666198394859E-4</v>
      </c>
      <c r="M10" s="378">
        <v>2.4011097014340526E-3</v>
      </c>
      <c r="N10" s="378">
        <v>1.5068907500715342E-2</v>
      </c>
      <c r="O10" s="378">
        <v>1.3278395081057024E-2</v>
      </c>
      <c r="P10" s="378">
        <v>1.3805880253558993E-2</v>
      </c>
      <c r="Q10" s="378">
        <v>1.1404770552124939E-2</v>
      </c>
    </row>
    <row r="11" spans="1:17" x14ac:dyDescent="0.25">
      <c r="A11" s="289">
        <v>2026</v>
      </c>
      <c r="B11" s="290">
        <v>118361750666.47609</v>
      </c>
      <c r="C11" s="290">
        <v>101122766803.29541</v>
      </c>
      <c r="D11" s="290">
        <v>109514433457.2108</v>
      </c>
      <c r="E11" s="290">
        <v>17238983863.180679</v>
      </c>
      <c r="F11" s="290">
        <v>8847317209.2652893</v>
      </c>
      <c r="G11" s="290">
        <v>19789771470</v>
      </c>
      <c r="H11" s="290">
        <v>55060044102.446854</v>
      </c>
      <c r="I11" s="290">
        <v>29646706949.5914</v>
      </c>
      <c r="J11" s="290">
        <v>94673393525</v>
      </c>
      <c r="K11" s="378">
        <v>2.1773409573837862E-3</v>
      </c>
      <c r="L11" s="378">
        <v>1.1174455684620321E-3</v>
      </c>
      <c r="M11" s="378">
        <v>2.4995139099193973E-3</v>
      </c>
      <c r="N11" s="378">
        <v>1.4949482496134578E-2</v>
      </c>
      <c r="O11" s="378">
        <v>1.2772141538750793E-2</v>
      </c>
      <c r="P11" s="378">
        <v>1.3855585293408105E-2</v>
      </c>
      <c r="Q11" s="378">
        <v>1.1356071383488708E-2</v>
      </c>
    </row>
    <row r="12" spans="1:17" x14ac:dyDescent="0.25">
      <c r="A12" s="289">
        <v>2027</v>
      </c>
      <c r="B12" s="290">
        <v>119429953126.7704</v>
      </c>
      <c r="C12" s="290">
        <v>99437169680.173706</v>
      </c>
      <c r="D12" s="290">
        <v>108907999956.6647</v>
      </c>
      <c r="E12" s="290">
        <v>19992783446.596695</v>
      </c>
      <c r="F12" s="290">
        <v>10521953170.105698</v>
      </c>
      <c r="G12" s="290">
        <v>20299366620</v>
      </c>
      <c r="H12" s="290">
        <v>75052827549.043549</v>
      </c>
      <c r="I12" s="290">
        <v>40168660119.697098</v>
      </c>
      <c r="J12" s="290">
        <v>114972760145</v>
      </c>
      <c r="K12" s="378">
        <v>2.4710471551166609E-3</v>
      </c>
      <c r="L12" s="378">
        <v>1.3004813720265825E-3</v>
      </c>
      <c r="M12" s="378">
        <v>2.5089399017904032E-3</v>
      </c>
      <c r="N12" s="378">
        <v>1.4761178537141558E-2</v>
      </c>
      <c r="O12" s="378">
        <v>1.2290131382024897E-2</v>
      </c>
      <c r="P12" s="378">
        <v>1.3599104224860431E-2</v>
      </c>
      <c r="Q12" s="378">
        <v>1.1090164323070027E-2</v>
      </c>
    </row>
    <row r="13" spans="1:17" x14ac:dyDescent="0.25">
      <c r="A13" s="289">
        <v>2028</v>
      </c>
      <c r="B13" s="290">
        <v>120696785475.76221</v>
      </c>
      <c r="C13" s="290">
        <v>98528062124.301102</v>
      </c>
      <c r="D13" s="290">
        <v>108262766188.17169</v>
      </c>
      <c r="E13" s="290">
        <v>22168723351.461105</v>
      </c>
      <c r="F13" s="290">
        <v>12434019287.590515</v>
      </c>
      <c r="G13" s="290">
        <v>20364943918</v>
      </c>
      <c r="H13" s="290">
        <v>97221550900.504654</v>
      </c>
      <c r="I13" s="290">
        <v>52602679407.287613</v>
      </c>
      <c r="J13" s="290">
        <v>135337704063</v>
      </c>
      <c r="K13" s="378">
        <v>2.6803213160957419E-3</v>
      </c>
      <c r="L13" s="378">
        <v>1.5033417311817331E-3</v>
      </c>
      <c r="M13" s="378">
        <v>2.462234402005479E-3</v>
      </c>
      <c r="N13" s="378">
        <v>1.4592909197615054E-2</v>
      </c>
      <c r="O13" s="378">
        <v>1.1912587881519311E-2</v>
      </c>
      <c r="P13" s="378">
        <v>1.3306995020671166E-2</v>
      </c>
      <c r="Q13" s="378">
        <v>1.0844760618665687E-2</v>
      </c>
    </row>
    <row r="14" spans="1:17" x14ac:dyDescent="0.25">
      <c r="A14" s="289">
        <v>2029</v>
      </c>
      <c r="B14" s="290">
        <v>121067687292.1279</v>
      </c>
      <c r="C14" s="290">
        <v>97712136361.551804</v>
      </c>
      <c r="D14" s="290">
        <v>106850943738.75909</v>
      </c>
      <c r="E14" s="290">
        <v>23355550930.576096</v>
      </c>
      <c r="F14" s="290">
        <v>14216743553.368805</v>
      </c>
      <c r="G14" s="290">
        <v>20035184003</v>
      </c>
      <c r="H14" s="290">
        <v>120577101831.08075</v>
      </c>
      <c r="I14" s="290">
        <v>66819422960.656418</v>
      </c>
      <c r="J14" s="290">
        <v>155372888066</v>
      </c>
      <c r="K14" s="378">
        <v>2.7611450181836542E-3</v>
      </c>
      <c r="L14" s="378">
        <v>1.68073494621737E-3</v>
      </c>
      <c r="M14" s="378">
        <v>2.3686038776269515E-3</v>
      </c>
      <c r="N14" s="378">
        <v>1.4312890439764501E-2</v>
      </c>
      <c r="O14" s="378">
        <v>1.1551745421580845E-2</v>
      </c>
      <c r="P14" s="378">
        <v>1.2983886599978373E-2</v>
      </c>
      <c r="Q14" s="378">
        <v>1.061528272235142E-2</v>
      </c>
    </row>
    <row r="15" spans="1:17" ht="15.75" thickBot="1" x14ac:dyDescent="0.3">
      <c r="A15" s="289">
        <v>2030</v>
      </c>
      <c r="B15" s="290">
        <v>121299079146.36391</v>
      </c>
      <c r="C15" s="290">
        <v>97848954327.122803</v>
      </c>
      <c r="D15" s="290">
        <v>106068527922.19881</v>
      </c>
      <c r="E15" s="290">
        <v>23450124819.241104</v>
      </c>
      <c r="F15" s="290">
        <v>15230551224.1651</v>
      </c>
      <c r="G15" s="290">
        <v>19371591556</v>
      </c>
      <c r="H15" s="290">
        <v>144027226650.32184</v>
      </c>
      <c r="I15" s="290">
        <v>82049974184.821518</v>
      </c>
      <c r="J15" s="290">
        <v>174744479622</v>
      </c>
      <c r="K15" s="379">
        <v>2.7095973694131192E-3</v>
      </c>
      <c r="L15" s="379">
        <v>1.7598482673255578E-3</v>
      </c>
      <c r="M15" s="379">
        <v>2.2383340782226873E-3</v>
      </c>
      <c r="N15" s="380">
        <v>1.4015774683533556E-2</v>
      </c>
      <c r="O15" s="380">
        <v>1.1306177314120437E-2</v>
      </c>
      <c r="P15" s="380">
        <v>1.26555109806954E-2</v>
      </c>
      <c r="Q15" s="380">
        <v>1.0417176902472711E-2</v>
      </c>
    </row>
    <row r="16" spans="1:17" x14ac:dyDescent="0.25">
      <c r="A16" s="289">
        <v>2031</v>
      </c>
      <c r="B16" s="290">
        <v>121564632041.10361</v>
      </c>
      <c r="C16" s="290">
        <v>98348477468.569214</v>
      </c>
      <c r="D16" s="290">
        <v>105591062786.603</v>
      </c>
      <c r="E16" s="290">
        <v>23216154572.534393</v>
      </c>
      <c r="F16" s="290">
        <v>15973569254.50061</v>
      </c>
      <c r="G16" s="290">
        <v>18725476629</v>
      </c>
      <c r="H16" s="290">
        <v>167243381222.85623</v>
      </c>
      <c r="I16" s="290">
        <v>98023543439.322128</v>
      </c>
      <c r="J16" s="290">
        <v>193469956251</v>
      </c>
      <c r="K16" s="378"/>
      <c r="L16" s="378"/>
      <c r="M16" s="378"/>
      <c r="N16" s="378"/>
      <c r="O16" s="378"/>
      <c r="P16" s="378"/>
      <c r="Q16" s="376"/>
    </row>
    <row r="17" spans="1:17" x14ac:dyDescent="0.25">
      <c r="A17" s="289">
        <v>2032</v>
      </c>
      <c r="B17" s="290">
        <v>121106348489.0623</v>
      </c>
      <c r="C17" s="290">
        <v>98004309017.197006</v>
      </c>
      <c r="D17" s="290">
        <v>104233607656.4023</v>
      </c>
      <c r="E17" s="290">
        <v>23102039471.865295</v>
      </c>
      <c r="F17" s="290">
        <v>16872740832.660004</v>
      </c>
      <c r="G17" s="290">
        <v>18507746518</v>
      </c>
      <c r="H17" s="290">
        <v>190345420694.72153</v>
      </c>
      <c r="I17" s="290">
        <v>114896284271.98213</v>
      </c>
      <c r="J17" s="290">
        <v>211977702769</v>
      </c>
      <c r="K17" s="378"/>
      <c r="L17" s="378"/>
      <c r="M17" s="378"/>
      <c r="N17" s="378"/>
      <c r="O17" s="378"/>
      <c r="P17" s="378"/>
      <c r="Q17" s="376"/>
    </row>
    <row r="18" spans="1:17" x14ac:dyDescent="0.25">
      <c r="A18" s="289">
        <v>2033</v>
      </c>
      <c r="B18" s="290">
        <v>121038264403.3701</v>
      </c>
      <c r="C18" s="290">
        <v>97714567831.177094</v>
      </c>
      <c r="D18" s="290">
        <v>103059320489.4823</v>
      </c>
      <c r="E18" s="290">
        <v>23323696572.193008</v>
      </c>
      <c r="F18" s="290">
        <v>17978943913.887802</v>
      </c>
      <c r="G18" s="290">
        <v>18517326952</v>
      </c>
      <c r="H18" s="290">
        <v>213669117266.91455</v>
      </c>
      <c r="I18" s="290">
        <v>132875228185.86993</v>
      </c>
      <c r="J18" s="290">
        <v>230495029721</v>
      </c>
      <c r="K18" s="378"/>
      <c r="L18" s="378"/>
      <c r="M18" s="378"/>
      <c r="N18" s="378"/>
      <c r="O18" s="378"/>
      <c r="P18" s="378"/>
      <c r="Q18" s="376"/>
    </row>
    <row r="19" spans="1:17" x14ac:dyDescent="0.25">
      <c r="A19" s="289">
        <v>2034</v>
      </c>
      <c r="B19" s="290">
        <v>121179137623.65579</v>
      </c>
      <c r="C19" s="290">
        <v>97428901904.696701</v>
      </c>
      <c r="D19" s="290">
        <v>102002348197.94409</v>
      </c>
      <c r="E19" s="290">
        <v>23750235718.959091</v>
      </c>
      <c r="F19" s="290">
        <v>19176789425.7117</v>
      </c>
      <c r="G19" s="290">
        <v>18639289343</v>
      </c>
      <c r="H19" s="290">
        <v>237419352985.87366</v>
      </c>
      <c r="I19" s="290">
        <v>152052017611.58163</v>
      </c>
      <c r="J19" s="290">
        <v>249134319064</v>
      </c>
      <c r="K19" s="381"/>
      <c r="L19" s="378"/>
      <c r="M19" s="378"/>
      <c r="N19" s="378"/>
      <c r="O19" s="378"/>
      <c r="P19" s="378"/>
      <c r="Q19" s="376"/>
    </row>
    <row r="20" spans="1:17" x14ac:dyDescent="0.25">
      <c r="A20" s="289">
        <v>2035</v>
      </c>
      <c r="B20" s="290">
        <v>120940281916.0117</v>
      </c>
      <c r="C20" s="290">
        <v>96682988615.842606</v>
      </c>
      <c r="D20" s="290">
        <v>100535594373.7682</v>
      </c>
      <c r="E20" s="290">
        <v>24257293300.169098</v>
      </c>
      <c r="F20" s="290">
        <v>20404687542.2435</v>
      </c>
      <c r="G20" s="290">
        <v>18591777415</v>
      </c>
      <c r="H20" s="290">
        <v>261676646286.04276</v>
      </c>
      <c r="I20" s="290">
        <v>172456705153.82513</v>
      </c>
      <c r="J20" s="290">
        <v>267726096479</v>
      </c>
      <c r="K20" s="378"/>
      <c r="L20" s="378"/>
      <c r="M20" s="378"/>
      <c r="N20" s="378"/>
      <c r="O20" s="378"/>
      <c r="P20" s="378"/>
      <c r="Q20" s="376"/>
    </row>
    <row r="21" spans="1:17" x14ac:dyDescent="0.25">
      <c r="A21" s="289">
        <v>2036</v>
      </c>
      <c r="B21" s="290">
        <v>120975480434.1967</v>
      </c>
      <c r="C21" s="290">
        <v>95560041873.456009</v>
      </c>
      <c r="D21" s="290">
        <v>99456015787.373291</v>
      </c>
      <c r="E21" s="290">
        <v>25415438560.740692</v>
      </c>
      <c r="F21" s="290">
        <v>21519464646.82341</v>
      </c>
      <c r="G21" s="290">
        <v>18602782357</v>
      </c>
      <c r="H21" s="290">
        <v>287092084846.78345</v>
      </c>
      <c r="I21" s="290">
        <v>193976169800.64856</v>
      </c>
      <c r="J21" s="290">
        <v>286328878836</v>
      </c>
      <c r="K21" s="378"/>
      <c r="L21" s="378"/>
      <c r="M21" s="378"/>
      <c r="N21" s="378"/>
      <c r="O21" s="378"/>
      <c r="P21" s="378"/>
      <c r="Q21" s="376"/>
    </row>
    <row r="22" spans="1:17" x14ac:dyDescent="0.25">
      <c r="A22" s="289">
        <v>2037</v>
      </c>
      <c r="B22" s="290">
        <v>120735666057.38091</v>
      </c>
      <c r="C22" s="290">
        <v>94093907148.041595</v>
      </c>
      <c r="D22" s="290">
        <v>98268283585.344101</v>
      </c>
      <c r="E22" s="290">
        <v>26641758909.33931</v>
      </c>
      <c r="F22" s="290">
        <v>22467382472.036804</v>
      </c>
      <c r="G22" s="290">
        <v>18488937219</v>
      </c>
      <c r="H22" s="290">
        <v>313733843756.12274</v>
      </c>
      <c r="I22" s="290">
        <v>216443552272.68536</v>
      </c>
      <c r="J22" s="290">
        <v>304817816055</v>
      </c>
      <c r="K22" s="378"/>
      <c r="L22" s="378"/>
      <c r="M22" s="378"/>
      <c r="N22" s="378"/>
      <c r="O22" s="378"/>
      <c r="P22" s="378"/>
      <c r="Q22" s="376"/>
    </row>
    <row r="23" spans="1:17" x14ac:dyDescent="0.25">
      <c r="A23" s="289">
        <v>2038</v>
      </c>
      <c r="B23" s="290">
        <v>120591160432.6297</v>
      </c>
      <c r="C23" s="290">
        <v>93297780895.573593</v>
      </c>
      <c r="D23" s="290">
        <v>97265403166.529205</v>
      </c>
      <c r="E23" s="290">
        <v>27293379537.056107</v>
      </c>
      <c r="F23" s="290">
        <v>23325757266.100494</v>
      </c>
      <c r="G23" s="290">
        <v>18293879280</v>
      </c>
      <c r="H23" s="290">
        <v>341027223293.17883</v>
      </c>
      <c r="I23" s="290">
        <v>239769309538.78586</v>
      </c>
      <c r="J23" s="290">
        <v>323111695335</v>
      </c>
      <c r="K23" s="378"/>
      <c r="L23" s="378"/>
      <c r="M23" s="378"/>
      <c r="N23" s="378"/>
      <c r="O23" s="378"/>
      <c r="P23" s="378"/>
      <c r="Q23" s="376"/>
    </row>
    <row r="24" spans="1:17" x14ac:dyDescent="0.25">
      <c r="A24" s="289">
        <v>2039</v>
      </c>
      <c r="B24" s="290">
        <v>120449373664.01559</v>
      </c>
      <c r="C24" s="290">
        <v>92811233211.902603</v>
      </c>
      <c r="D24" s="290">
        <v>96414660652.21611</v>
      </c>
      <c r="E24" s="290">
        <v>27638140452.112991</v>
      </c>
      <c r="F24" s="290">
        <v>24034713011.799484</v>
      </c>
      <c r="G24" s="290">
        <v>18171183656</v>
      </c>
      <c r="H24" s="290">
        <v>368665363745.29181</v>
      </c>
      <c r="I24" s="290">
        <v>263804022550.58533</v>
      </c>
      <c r="J24" s="290">
        <v>341282878991</v>
      </c>
      <c r="K24" s="378"/>
      <c r="L24" s="378"/>
      <c r="M24" s="378"/>
      <c r="N24" s="378"/>
      <c r="O24" s="378"/>
      <c r="P24" s="378"/>
      <c r="Q24" s="376"/>
    </row>
    <row r="25" spans="1:17" x14ac:dyDescent="0.25">
      <c r="A25" s="289">
        <v>2040</v>
      </c>
      <c r="B25" s="290">
        <v>119248305007.00639</v>
      </c>
      <c r="C25" s="290">
        <v>91596538302.156799</v>
      </c>
      <c r="D25" s="290">
        <v>94855820552.712204</v>
      </c>
      <c r="E25" s="290">
        <v>27651766704.849594</v>
      </c>
      <c r="F25" s="290">
        <v>24392484454.294189</v>
      </c>
      <c r="G25" s="290">
        <v>17837875168</v>
      </c>
      <c r="H25" s="290">
        <v>396317130450.14142</v>
      </c>
      <c r="I25" s="290">
        <v>288196507004.87952</v>
      </c>
      <c r="J25" s="290">
        <v>359120754159</v>
      </c>
      <c r="K25" s="378"/>
      <c r="L25" s="378"/>
      <c r="M25" s="378"/>
      <c r="N25" s="378"/>
      <c r="O25" s="378"/>
      <c r="P25" s="378"/>
      <c r="Q25" s="376"/>
    </row>
    <row r="26" spans="1:17" x14ac:dyDescent="0.25">
      <c r="A26" s="289">
        <v>2041</v>
      </c>
      <c r="B26" s="290">
        <v>117035728837.54111</v>
      </c>
      <c r="C26" s="290">
        <v>89674782720.571198</v>
      </c>
      <c r="D26" s="290">
        <v>92587046494.69931</v>
      </c>
      <c r="E26" s="290">
        <v>27360946116.96991</v>
      </c>
      <c r="F26" s="290">
        <v>24448682342.841797</v>
      </c>
      <c r="G26" s="290">
        <v>17397382882</v>
      </c>
      <c r="H26" s="290">
        <v>423678076567.11133</v>
      </c>
      <c r="I26" s="290">
        <v>312645189347.72131</v>
      </c>
      <c r="J26" s="290">
        <v>376518137041</v>
      </c>
      <c r="K26" s="378"/>
      <c r="L26" s="378"/>
      <c r="M26" s="378"/>
      <c r="N26" s="378"/>
      <c r="O26" s="378"/>
      <c r="P26" s="378"/>
      <c r="Q26" s="376"/>
    </row>
    <row r="27" spans="1:17" x14ac:dyDescent="0.25">
      <c r="A27" s="289">
        <v>2042</v>
      </c>
      <c r="B27" s="290">
        <v>115498108058.62199</v>
      </c>
      <c r="C27" s="290">
        <v>88664358560.635895</v>
      </c>
      <c r="D27" s="290">
        <v>91273481601.474899</v>
      </c>
      <c r="E27" s="290">
        <v>26833749497.986099</v>
      </c>
      <c r="F27" s="290">
        <v>24224626457.147095</v>
      </c>
      <c r="G27" s="290">
        <v>16857071183</v>
      </c>
      <c r="H27" s="290">
        <v>450511826065.09741</v>
      </c>
      <c r="I27" s="290">
        <v>336869815804.86841</v>
      </c>
      <c r="J27" s="290">
        <v>393375208224</v>
      </c>
      <c r="K27" s="378"/>
      <c r="L27" s="378"/>
      <c r="M27" s="378"/>
      <c r="N27" s="378"/>
      <c r="O27" s="378"/>
      <c r="P27" s="378"/>
      <c r="Q27" s="376"/>
    </row>
    <row r="28" spans="1:17" x14ac:dyDescent="0.25">
      <c r="A28" s="289">
        <v>2043</v>
      </c>
      <c r="B28" s="290">
        <v>114033094356.1226</v>
      </c>
      <c r="C28" s="290">
        <v>88199614621.990387</v>
      </c>
      <c r="D28" s="290">
        <v>90542709524.365997</v>
      </c>
      <c r="E28" s="290">
        <v>25833479734.132217</v>
      </c>
      <c r="F28" s="290">
        <v>23490384831.756607</v>
      </c>
      <c r="G28" s="290">
        <v>16051747886</v>
      </c>
      <c r="H28" s="290">
        <v>476345305799.22961</v>
      </c>
      <c r="I28" s="290">
        <v>360360200636.625</v>
      </c>
      <c r="J28" s="290">
        <v>409426956110</v>
      </c>
      <c r="K28" s="378"/>
      <c r="L28" s="378"/>
      <c r="M28" s="378"/>
      <c r="N28" s="378"/>
      <c r="O28" s="378"/>
      <c r="P28" s="378"/>
      <c r="Q28" s="376"/>
    </row>
    <row r="29" spans="1:17" x14ac:dyDescent="0.25">
      <c r="A29" s="289">
        <v>2044</v>
      </c>
      <c r="B29" s="290">
        <v>112262905606.57071</v>
      </c>
      <c r="C29" s="290">
        <v>87797083572.164185</v>
      </c>
      <c r="D29" s="290">
        <v>89944241975.043503</v>
      </c>
      <c r="E29" s="290">
        <v>24465822034.406525</v>
      </c>
      <c r="F29" s="290">
        <v>22318663631.527206</v>
      </c>
      <c r="G29" s="290">
        <v>15103655324</v>
      </c>
      <c r="H29" s="290">
        <v>500811127833.63611</v>
      </c>
      <c r="I29" s="290">
        <v>382678864268.15222</v>
      </c>
      <c r="J29" s="290">
        <v>424530611434</v>
      </c>
      <c r="K29" s="378"/>
      <c r="L29" s="378"/>
      <c r="M29" s="378"/>
      <c r="N29" s="378"/>
      <c r="O29" s="378"/>
      <c r="P29" s="378"/>
      <c r="Q29" s="376"/>
    </row>
    <row r="30" spans="1:17" x14ac:dyDescent="0.25">
      <c r="A30" s="289">
        <v>2045</v>
      </c>
      <c r="B30" s="290">
        <v>110307096810.25571</v>
      </c>
      <c r="C30" s="290">
        <v>87462801128.88031</v>
      </c>
      <c r="D30" s="290">
        <v>89438423735.771393</v>
      </c>
      <c r="E30" s="290">
        <v>22844295681.375397</v>
      </c>
      <c r="F30" s="290">
        <v>20868673074.484314</v>
      </c>
      <c r="G30" s="290">
        <v>14035235314</v>
      </c>
      <c r="H30" s="290">
        <v>523655423515.01147</v>
      </c>
      <c r="I30" s="290">
        <v>403547537342.63654</v>
      </c>
      <c r="J30" s="290">
        <v>438565846748</v>
      </c>
      <c r="K30" s="378"/>
      <c r="L30" s="378"/>
      <c r="M30" s="378"/>
      <c r="N30" s="378"/>
      <c r="O30" s="378"/>
      <c r="P30" s="378"/>
      <c r="Q30" s="376"/>
    </row>
    <row r="31" spans="1:17" x14ac:dyDescent="0.25">
      <c r="A31" s="289">
        <v>2046</v>
      </c>
      <c r="B31" s="290">
        <v>108013841974.58589</v>
      </c>
      <c r="C31" s="290">
        <v>87082030017.785599</v>
      </c>
      <c r="D31" s="290">
        <v>88898061312.656998</v>
      </c>
      <c r="E31" s="290">
        <v>20931811956.800293</v>
      </c>
      <c r="F31" s="290">
        <v>19115780661.928894</v>
      </c>
      <c r="G31" s="290">
        <v>12975648387</v>
      </c>
      <c r="H31" s="290">
        <v>544587235471.81177</v>
      </c>
      <c r="I31" s="290">
        <v>422663318004.56543</v>
      </c>
      <c r="J31" s="290">
        <v>451541495135</v>
      </c>
      <c r="K31" s="378"/>
      <c r="L31" s="378"/>
      <c r="M31" s="378"/>
      <c r="N31" s="378"/>
      <c r="O31" s="378"/>
      <c r="P31" s="378"/>
      <c r="Q31" s="376"/>
    </row>
    <row r="32" spans="1:17" x14ac:dyDescent="0.25">
      <c r="A32" s="289">
        <v>2047</v>
      </c>
      <c r="B32" s="290">
        <v>105346085921.7204</v>
      </c>
      <c r="C32" s="290">
        <v>86379848692.955109</v>
      </c>
      <c r="D32" s="290">
        <v>88067257040.876694</v>
      </c>
      <c r="E32" s="290">
        <v>18966237228.765289</v>
      </c>
      <c r="F32" s="290">
        <v>17278828880.843704</v>
      </c>
      <c r="G32" s="290">
        <v>11829183220</v>
      </c>
      <c r="H32" s="290">
        <v>563553472700.57703</v>
      </c>
      <c r="I32" s="290">
        <v>439942146885.40912</v>
      </c>
      <c r="J32" s="290">
        <v>463370678355</v>
      </c>
      <c r="K32" s="378"/>
      <c r="L32" s="378"/>
      <c r="M32" s="378"/>
      <c r="N32" s="378"/>
      <c r="O32" s="378"/>
      <c r="P32" s="378"/>
      <c r="Q32" s="376"/>
    </row>
    <row r="33" spans="1:24" x14ac:dyDescent="0.25">
      <c r="A33" s="289">
        <v>2048</v>
      </c>
      <c r="B33" s="290">
        <v>101945857208.56821</v>
      </c>
      <c r="C33" s="290">
        <v>84863391843.815903</v>
      </c>
      <c r="D33" s="290">
        <v>86471214590.098404</v>
      </c>
      <c r="E33" s="290">
        <v>17082465364.752304</v>
      </c>
      <c r="F33" s="290">
        <v>15474642618.469803</v>
      </c>
      <c r="G33" s="290">
        <v>10707434229</v>
      </c>
      <c r="H33" s="290">
        <v>580635938065.32935</v>
      </c>
      <c r="I33" s="290">
        <v>455416789503.87891</v>
      </c>
      <c r="J33" s="290">
        <v>474078112584</v>
      </c>
      <c r="K33" s="378"/>
      <c r="L33" s="378"/>
      <c r="M33" s="378"/>
      <c r="N33" s="378"/>
      <c r="O33" s="378"/>
      <c r="P33" s="378"/>
      <c r="Q33" s="376"/>
    </row>
    <row r="34" spans="1:24" x14ac:dyDescent="0.25">
      <c r="A34" s="289">
        <v>2049</v>
      </c>
      <c r="B34" s="290">
        <v>98692343008.594086</v>
      </c>
      <c r="C34" s="290">
        <v>83302592923.252197</v>
      </c>
      <c r="D34" s="290">
        <v>84817267281.948608</v>
      </c>
      <c r="E34" s="290">
        <v>15389750085.341888</v>
      </c>
      <c r="F34" s="290">
        <v>13875075726.645477</v>
      </c>
      <c r="G34" s="290">
        <v>9701858325</v>
      </c>
      <c r="H34" s="290">
        <v>596025688150.67126</v>
      </c>
      <c r="I34" s="290">
        <v>469291865230.52441</v>
      </c>
      <c r="J34" s="290">
        <v>483779970909</v>
      </c>
      <c r="K34" s="378"/>
      <c r="L34" s="378"/>
      <c r="M34" s="378"/>
      <c r="N34" s="378"/>
      <c r="O34" s="378"/>
      <c r="P34" s="378"/>
      <c r="Q34" s="376"/>
    </row>
    <row r="35" spans="1:24" x14ac:dyDescent="0.25">
      <c r="A35" s="289">
        <v>2050</v>
      </c>
      <c r="B35" s="290">
        <v>95303776997.030396</v>
      </c>
      <c r="C35" s="290">
        <v>81475310164.354202</v>
      </c>
      <c r="D35" s="290">
        <v>82883708451.417801</v>
      </c>
      <c r="E35" s="290">
        <v>13828466832.676193</v>
      </c>
      <c r="F35" s="290">
        <v>12420068545.612595</v>
      </c>
      <c r="G35" s="290">
        <v>8815207765</v>
      </c>
      <c r="H35" s="290">
        <v>609854154983.34741</v>
      </c>
      <c r="I35" s="290">
        <v>481711933776.13702</v>
      </c>
      <c r="J35" s="290">
        <v>492595178674</v>
      </c>
      <c r="K35" s="378"/>
      <c r="L35" s="378"/>
      <c r="M35" s="378"/>
      <c r="N35" s="378"/>
      <c r="O35" s="378"/>
      <c r="P35" s="378"/>
      <c r="Q35" s="376"/>
    </row>
    <row r="36" spans="1:24" x14ac:dyDescent="0.25">
      <c r="A36" s="289">
        <v>2051</v>
      </c>
      <c r="B36" s="290">
        <v>91656084545.624298</v>
      </c>
      <c r="C36" s="290">
        <v>79108223770.810608</v>
      </c>
      <c r="D36" s="290">
        <v>80422462740.029007</v>
      </c>
      <c r="E36" s="290">
        <v>12547860774.81369</v>
      </c>
      <c r="F36" s="290">
        <v>11233621805.595291</v>
      </c>
      <c r="G36" s="290">
        <v>7959204915</v>
      </c>
      <c r="H36" s="290">
        <v>622402015758.16113</v>
      </c>
      <c r="I36" s="290">
        <v>492945555581.7323</v>
      </c>
      <c r="J36" s="290">
        <v>500554383589</v>
      </c>
      <c r="K36" s="378"/>
      <c r="L36" s="378"/>
      <c r="M36" s="378"/>
      <c r="N36" s="378"/>
      <c r="O36" s="378"/>
      <c r="P36" s="378"/>
      <c r="Q36" s="376"/>
    </row>
    <row r="37" spans="1:24" x14ac:dyDescent="0.25">
      <c r="A37" s="289">
        <v>2052</v>
      </c>
      <c r="B37" s="290">
        <v>87837642989.497498</v>
      </c>
      <c r="C37" s="290">
        <v>76359903948.253006</v>
      </c>
      <c r="D37" s="290">
        <v>77609300282.084</v>
      </c>
      <c r="E37" s="290">
        <v>11477739041.244492</v>
      </c>
      <c r="F37" s="290">
        <v>10228342707.413498</v>
      </c>
      <c r="G37" s="290">
        <v>7201281722</v>
      </c>
      <c r="H37" s="290">
        <v>633879754799.40564</v>
      </c>
      <c r="I37" s="290">
        <v>503173898289.14581</v>
      </c>
      <c r="J37" s="290">
        <v>507755665311</v>
      </c>
      <c r="K37" s="378"/>
      <c r="L37" s="378"/>
      <c r="M37" s="378"/>
      <c r="N37" s="378"/>
      <c r="O37" s="378"/>
      <c r="P37" s="378"/>
      <c r="Q37" s="376"/>
      <c r="X37" s="34"/>
    </row>
    <row r="38" spans="1:24" x14ac:dyDescent="0.25">
      <c r="A38" s="289">
        <v>2053</v>
      </c>
      <c r="B38" s="290">
        <v>83981601919.22049</v>
      </c>
      <c r="C38" s="290">
        <v>73349144449.417709</v>
      </c>
      <c r="D38" s="290">
        <v>74575434659.067398</v>
      </c>
      <c r="E38" s="290">
        <v>10632457469.80278</v>
      </c>
      <c r="F38" s="290">
        <v>9406167260.1530914</v>
      </c>
      <c r="G38" s="290">
        <v>6561498656</v>
      </c>
      <c r="H38" s="290">
        <v>644512212269.20837</v>
      </c>
      <c r="I38" s="290">
        <v>512580065549.29889</v>
      </c>
      <c r="J38" s="290">
        <v>514317163967</v>
      </c>
      <c r="K38" s="378"/>
      <c r="L38" s="378"/>
      <c r="M38" s="378"/>
      <c r="N38" s="378"/>
      <c r="O38" s="378"/>
      <c r="P38" s="378"/>
      <c r="Q38" s="376"/>
    </row>
    <row r="39" spans="1:24" x14ac:dyDescent="0.25">
      <c r="A39" s="289">
        <v>2054</v>
      </c>
      <c r="B39" s="290">
        <v>80330903591.3909</v>
      </c>
      <c r="C39" s="290">
        <v>70403218885.646194</v>
      </c>
      <c r="D39" s="290">
        <v>71558727369.7005</v>
      </c>
      <c r="E39" s="290">
        <v>9927684705.7447052</v>
      </c>
      <c r="F39" s="290">
        <v>8772176221.6903992</v>
      </c>
      <c r="G39" s="290">
        <v>6024304871</v>
      </c>
      <c r="H39" s="290">
        <v>654439896974.95312</v>
      </c>
      <c r="I39" s="290">
        <v>521352241770.98926</v>
      </c>
      <c r="J39" s="290">
        <v>520341468838</v>
      </c>
      <c r="K39" s="378"/>
      <c r="L39" s="378"/>
      <c r="M39" s="378"/>
      <c r="N39" s="378"/>
      <c r="O39" s="378"/>
      <c r="P39" s="378"/>
      <c r="Q39" s="376"/>
    </row>
    <row r="40" spans="1:24" x14ac:dyDescent="0.25">
      <c r="A40" s="289">
        <v>2055</v>
      </c>
      <c r="B40" s="290">
        <v>76608614224.956802</v>
      </c>
      <c r="C40" s="290">
        <v>67196228808.850899</v>
      </c>
      <c r="D40" s="290">
        <v>68291874450.188202</v>
      </c>
      <c r="E40" s="290">
        <v>9412385416.1059036</v>
      </c>
      <c r="F40" s="290">
        <v>8316739774.7686005</v>
      </c>
      <c r="G40" s="290">
        <v>5557311904</v>
      </c>
      <c r="H40" s="290">
        <v>663852282391.05908</v>
      </c>
      <c r="I40" s="290">
        <v>529668981545.75787</v>
      </c>
      <c r="J40" s="290">
        <v>525898780742</v>
      </c>
      <c r="K40" s="378"/>
      <c r="L40" s="378"/>
      <c r="M40" s="378"/>
      <c r="N40" s="378"/>
      <c r="O40" s="378"/>
      <c r="P40" s="378"/>
      <c r="Q40" s="376"/>
    </row>
    <row r="41" spans="1:24" x14ac:dyDescent="0.25">
      <c r="A41" s="289">
        <v>2056</v>
      </c>
      <c r="B41" s="290">
        <v>73342396725.43689</v>
      </c>
      <c r="C41" s="290">
        <v>64211325872.040855</v>
      </c>
      <c r="D41" s="290">
        <v>65297746936.324005</v>
      </c>
      <c r="E41" s="290">
        <v>9131070853.3960342</v>
      </c>
      <c r="F41" s="290">
        <v>8044649789.1128845</v>
      </c>
      <c r="G41" s="290">
        <v>5175611569</v>
      </c>
      <c r="H41" s="290">
        <v>672983353244.45508</v>
      </c>
      <c r="I41" s="290">
        <v>537713631334.87073</v>
      </c>
      <c r="J41" s="290">
        <v>531074392311</v>
      </c>
      <c r="K41" s="378"/>
      <c r="L41" s="378"/>
      <c r="M41" s="378"/>
      <c r="N41" s="378"/>
      <c r="O41" s="378"/>
      <c r="P41" s="378"/>
      <c r="Q41" s="376"/>
    </row>
    <row r="42" spans="1:24" x14ac:dyDescent="0.25">
      <c r="A42" s="289">
        <v>2057</v>
      </c>
      <c r="B42" s="290">
        <v>70379305637.2686</v>
      </c>
      <c r="C42" s="290">
        <v>61507968350.576263</v>
      </c>
      <c r="D42" s="290">
        <v>62582357991.534897</v>
      </c>
      <c r="E42" s="290">
        <v>8871337286.692337</v>
      </c>
      <c r="F42" s="290">
        <v>7796947645.7337036</v>
      </c>
      <c r="G42" s="290">
        <v>4852913914</v>
      </c>
      <c r="H42" s="290">
        <v>681854690531.14746</v>
      </c>
      <c r="I42" s="290">
        <v>545510578980.60443</v>
      </c>
      <c r="J42" s="290">
        <v>535927306225</v>
      </c>
      <c r="K42" s="378"/>
      <c r="L42" s="378"/>
      <c r="M42" s="378"/>
      <c r="N42" s="378"/>
      <c r="O42" s="378"/>
      <c r="P42" s="378"/>
      <c r="Q42" s="376"/>
    </row>
    <row r="43" spans="1:24" x14ac:dyDescent="0.25">
      <c r="A43" s="289">
        <v>2058</v>
      </c>
      <c r="B43" s="290">
        <v>67345565154.110901</v>
      </c>
      <c r="C43" s="290">
        <v>58579985718.928513</v>
      </c>
      <c r="D43" s="290">
        <v>59664140520.316498</v>
      </c>
      <c r="E43" s="290">
        <v>8765579435.1823883</v>
      </c>
      <c r="F43" s="290">
        <v>7681424633.7944031</v>
      </c>
      <c r="G43" s="290">
        <v>4581904505</v>
      </c>
      <c r="H43" s="290">
        <v>690620269966.32983</v>
      </c>
      <c r="I43" s="290">
        <v>553192003614.3988</v>
      </c>
      <c r="J43" s="290">
        <v>540509210730</v>
      </c>
      <c r="K43" s="378"/>
      <c r="L43" s="378"/>
      <c r="M43" s="378"/>
      <c r="N43" s="378"/>
      <c r="O43" s="378"/>
      <c r="P43" s="378"/>
      <c r="Q43" s="376"/>
    </row>
    <row r="44" spans="1:24" x14ac:dyDescent="0.25">
      <c r="A44" s="289">
        <v>2059</v>
      </c>
      <c r="B44" s="290">
        <v>63900381084.507797</v>
      </c>
      <c r="C44" s="290">
        <v>55225580953.133369</v>
      </c>
      <c r="D44" s="290">
        <v>56311844300.748299</v>
      </c>
      <c r="E44" s="290">
        <v>8674800131.3744278</v>
      </c>
      <c r="F44" s="290">
        <v>7588536783.7594986</v>
      </c>
      <c r="G44" s="290">
        <v>4338535595</v>
      </c>
      <c r="H44" s="290">
        <v>699295070097.70422</v>
      </c>
      <c r="I44" s="290">
        <v>560780540398.15833</v>
      </c>
      <c r="J44" s="290">
        <v>544847746325</v>
      </c>
      <c r="K44" s="378"/>
      <c r="L44" s="378"/>
      <c r="M44" s="378"/>
      <c r="N44" s="378"/>
      <c r="O44" s="378"/>
      <c r="P44" s="378"/>
      <c r="Q44" s="376"/>
    </row>
    <row r="45" spans="1:24" ht="15.75" thickBot="1" x14ac:dyDescent="0.3">
      <c r="A45" s="295">
        <v>2060</v>
      </c>
      <c r="B45" s="296">
        <v>60717547487.8489</v>
      </c>
      <c r="C45" s="296">
        <v>52086799467.389793</v>
      </c>
      <c r="D45" s="296">
        <v>53181670224.908203</v>
      </c>
      <c r="E45" s="375">
        <v>8630748020.4591064</v>
      </c>
      <c r="F45" s="375">
        <v>7535877262.9406967</v>
      </c>
      <c r="G45" s="375">
        <v>4118272231</v>
      </c>
      <c r="H45" s="375">
        <v>707925818118.16333</v>
      </c>
      <c r="I45" s="375">
        <v>568316417661.099</v>
      </c>
      <c r="J45" s="375">
        <v>548966018556</v>
      </c>
      <c r="K45" s="378"/>
      <c r="L45" s="378"/>
      <c r="M45" s="378"/>
      <c r="N45" s="378"/>
      <c r="O45" s="378"/>
      <c r="P45" s="378"/>
      <c r="Q45" s="376"/>
    </row>
    <row r="46" spans="1:24" x14ac:dyDescent="0.25">
      <c r="A46" s="473" t="s">
        <v>220</v>
      </c>
      <c r="B46" s="473"/>
      <c r="C46" s="473"/>
      <c r="D46" s="473"/>
      <c r="E46" s="473"/>
      <c r="F46" s="473"/>
      <c r="G46" s="473"/>
      <c r="H46" s="473"/>
      <c r="I46" s="473"/>
      <c r="J46" s="473"/>
      <c r="K46" s="473"/>
      <c r="L46" s="473"/>
      <c r="M46" s="473"/>
      <c r="N46" s="473"/>
      <c r="O46" s="473"/>
      <c r="P46" s="473"/>
      <c r="Q46" s="473"/>
    </row>
  </sheetData>
  <mergeCells count="6">
    <mergeCell ref="A46:Q46"/>
    <mergeCell ref="B3:D3"/>
    <mergeCell ref="H3:J3"/>
    <mergeCell ref="K3:M3"/>
    <mergeCell ref="N3:Q3"/>
    <mergeCell ref="A3:A4"/>
  </mergeCells>
  <hyperlinks>
    <hyperlink ref="A1" location="Índice!A1" display="Volt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I49"/>
  <sheetViews>
    <sheetView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1" style="33" customWidth="1"/>
    <col min="2" max="5" width="15.28515625" style="33" bestFit="1" customWidth="1"/>
    <col min="6" max="6" width="16.42578125" style="33" bestFit="1" customWidth="1"/>
    <col min="7" max="7" width="15.28515625" style="33" bestFit="1" customWidth="1"/>
    <col min="8" max="9" width="16.42578125" style="33" bestFit="1" customWidth="1"/>
    <col min="10" max="16384" width="9.140625" style="33"/>
  </cols>
  <sheetData>
    <row r="1" spans="1:9" x14ac:dyDescent="0.25">
      <c r="A1" s="43" t="s">
        <v>72</v>
      </c>
    </row>
    <row r="2" spans="1:9" x14ac:dyDescent="0.25">
      <c r="A2" s="43"/>
    </row>
    <row r="3" spans="1:9" ht="15.75" thickBot="1" x14ac:dyDescent="0.3">
      <c r="A3" s="12"/>
      <c r="B3" s="454" t="s">
        <v>214</v>
      </c>
      <c r="C3" s="454"/>
      <c r="D3" s="454"/>
      <c r="E3" s="454"/>
      <c r="F3" s="454"/>
      <c r="G3" s="454"/>
      <c r="H3" s="454"/>
      <c r="I3" s="454"/>
    </row>
    <row r="4" spans="1:9" ht="15.75" thickBot="1" x14ac:dyDescent="0.3">
      <c r="A4" s="455" t="s">
        <v>221</v>
      </c>
      <c r="B4" s="457" t="s">
        <v>1</v>
      </c>
      <c r="C4" s="457"/>
      <c r="D4" s="457"/>
      <c r="E4" s="457"/>
      <c r="F4" s="457"/>
      <c r="G4" s="457"/>
      <c r="H4" s="479" t="s">
        <v>0</v>
      </c>
      <c r="I4" s="457"/>
    </row>
    <row r="5" spans="1:9" ht="35.25" customHeight="1" thickBot="1" x14ac:dyDescent="0.3">
      <c r="A5" s="455"/>
      <c r="B5" s="457" t="s">
        <v>24</v>
      </c>
      <c r="C5" s="457"/>
      <c r="D5" s="477" t="s">
        <v>23</v>
      </c>
      <c r="E5" s="478"/>
      <c r="F5" s="480" t="s">
        <v>26</v>
      </c>
      <c r="G5" s="481"/>
      <c r="H5" s="480" t="s">
        <v>26</v>
      </c>
      <c r="I5" s="481"/>
    </row>
    <row r="6" spans="1:9" x14ac:dyDescent="0.25">
      <c r="A6" s="455"/>
      <c r="B6" s="9" t="s">
        <v>17</v>
      </c>
      <c r="C6" s="10" t="s">
        <v>25</v>
      </c>
      <c r="D6" s="9" t="s">
        <v>17</v>
      </c>
      <c r="E6" s="10" t="s">
        <v>25</v>
      </c>
      <c r="F6" s="10" t="s">
        <v>17</v>
      </c>
      <c r="G6" s="9" t="s">
        <v>25</v>
      </c>
      <c r="H6" s="10" t="s">
        <v>17</v>
      </c>
      <c r="I6" s="13" t="s">
        <v>25</v>
      </c>
    </row>
    <row r="7" spans="1:9" x14ac:dyDescent="0.25">
      <c r="A7" s="289">
        <v>2019</v>
      </c>
      <c r="B7" s="298">
        <v>68398184606.752998</v>
      </c>
      <c r="C7" s="298">
        <v>64092636103.197205</v>
      </c>
      <c r="D7" s="298">
        <v>30622747353.356998</v>
      </c>
      <c r="E7" s="298">
        <v>23924747542.511051</v>
      </c>
      <c r="F7" s="298">
        <v>99020931960.110001</v>
      </c>
      <c r="G7" s="298">
        <v>88017383645.708252</v>
      </c>
      <c r="H7" s="298">
        <v>99312764975.716599</v>
      </c>
      <c r="I7" s="298">
        <v>90302904921</v>
      </c>
    </row>
    <row r="8" spans="1:9" x14ac:dyDescent="0.25">
      <c r="A8" s="289">
        <v>2020</v>
      </c>
      <c r="B8" s="298">
        <v>72524253313.079407</v>
      </c>
      <c r="C8" s="298">
        <v>63339065786.812149</v>
      </c>
      <c r="D8" s="298">
        <v>30004353413.905701</v>
      </c>
      <c r="E8" s="298">
        <v>24289403148.534084</v>
      </c>
      <c r="F8" s="298">
        <v>102528606726.98511</v>
      </c>
      <c r="G8" s="298">
        <v>87628468935.346237</v>
      </c>
      <c r="H8" s="298">
        <v>103322328962.24701</v>
      </c>
      <c r="I8" s="298">
        <v>93101526096</v>
      </c>
    </row>
    <row r="9" spans="1:9" x14ac:dyDescent="0.25">
      <c r="A9" s="289">
        <v>2021</v>
      </c>
      <c r="B9" s="298">
        <v>75463946623.479996</v>
      </c>
      <c r="C9" s="298">
        <v>62790247211.981018</v>
      </c>
      <c r="D9" s="298">
        <v>29416341692.708099</v>
      </c>
      <c r="E9" s="298">
        <v>24533565928.633888</v>
      </c>
      <c r="F9" s="298">
        <v>104880288316.1881</v>
      </c>
      <c r="G9" s="298">
        <v>87323813140.614899</v>
      </c>
      <c r="H9" s="298">
        <v>106863556736.47949</v>
      </c>
      <c r="I9" s="298">
        <v>95937310315</v>
      </c>
    </row>
    <row r="10" spans="1:9" x14ac:dyDescent="0.25">
      <c r="A10" s="289">
        <v>2022</v>
      </c>
      <c r="B10" s="298">
        <v>77076812773.734406</v>
      </c>
      <c r="C10" s="298">
        <v>62680980794.013763</v>
      </c>
      <c r="D10" s="298">
        <v>28733455284.808399</v>
      </c>
      <c r="E10" s="298">
        <v>24652007390.667202</v>
      </c>
      <c r="F10" s="298">
        <v>105810268058.5428</v>
      </c>
      <c r="G10" s="298">
        <v>87332988184.680969</v>
      </c>
      <c r="H10" s="298">
        <v>109870527916.36359</v>
      </c>
      <c r="I10" s="298">
        <v>98737425738</v>
      </c>
    </row>
    <row r="11" spans="1:9" x14ac:dyDescent="0.25">
      <c r="A11" s="289">
        <v>2023</v>
      </c>
      <c r="B11" s="298">
        <v>77554216958.134598</v>
      </c>
      <c r="C11" s="298">
        <v>62702862225.637787</v>
      </c>
      <c r="D11" s="298">
        <v>27952182558.816799</v>
      </c>
      <c r="E11" s="298">
        <v>24710828753.845154</v>
      </c>
      <c r="F11" s="298">
        <v>105506399516.9514</v>
      </c>
      <c r="G11" s="298">
        <v>87413690979.482941</v>
      </c>
      <c r="H11" s="298">
        <v>112363309757.27899</v>
      </c>
      <c r="I11" s="298">
        <v>101422272621</v>
      </c>
    </row>
    <row r="12" spans="1:9" x14ac:dyDescent="0.25">
      <c r="A12" s="289">
        <v>2024</v>
      </c>
      <c r="B12" s="298">
        <v>76988846370.479904</v>
      </c>
      <c r="C12" s="298">
        <v>62721511183.73011</v>
      </c>
      <c r="D12" s="298">
        <v>27382052045.0746</v>
      </c>
      <c r="E12" s="298">
        <v>24696459269.939041</v>
      </c>
      <c r="F12" s="298">
        <v>104370898415.5545</v>
      </c>
      <c r="G12" s="298">
        <v>87417970453.669159</v>
      </c>
      <c r="H12" s="298">
        <v>114619317397.1911</v>
      </c>
      <c r="I12" s="298">
        <v>104190724347</v>
      </c>
    </row>
    <row r="13" spans="1:9" x14ac:dyDescent="0.25">
      <c r="A13" s="289">
        <v>2025</v>
      </c>
      <c r="B13" s="298">
        <v>76135179284.941101</v>
      </c>
      <c r="C13" s="298">
        <v>63782936182.814514</v>
      </c>
      <c r="D13" s="298">
        <v>26787283152.4146</v>
      </c>
      <c r="E13" s="298">
        <v>24616833638.603836</v>
      </c>
      <c r="F13" s="298">
        <v>102922462437.3557</v>
      </c>
      <c r="G13" s="298">
        <v>88399769821.41835</v>
      </c>
      <c r="H13" s="298">
        <v>116800942941.2836</v>
      </c>
      <c r="I13" s="298">
        <v>107011064450</v>
      </c>
    </row>
    <row r="14" spans="1:9" x14ac:dyDescent="0.25">
      <c r="A14" s="289">
        <v>2026</v>
      </c>
      <c r="B14" s="298">
        <v>75071663781.726501</v>
      </c>
      <c r="C14" s="298">
        <v>65398007702.603645</v>
      </c>
      <c r="D14" s="298">
        <v>26051103021.568901</v>
      </c>
      <c r="E14" s="298">
        <v>24513097246.340225</v>
      </c>
      <c r="F14" s="298">
        <v>101122766803.29541</v>
      </c>
      <c r="G14" s="298">
        <v>89911104948.943878</v>
      </c>
      <c r="H14" s="298">
        <v>118361750666.47609</v>
      </c>
      <c r="I14" s="298">
        <v>109700876419</v>
      </c>
    </row>
    <row r="15" spans="1:9" x14ac:dyDescent="0.25">
      <c r="A15" s="289">
        <v>2027</v>
      </c>
      <c r="B15" s="298">
        <v>73957365954.713303</v>
      </c>
      <c r="C15" s="298">
        <v>65365782651.209091</v>
      </c>
      <c r="D15" s="298">
        <v>25479803725.4604</v>
      </c>
      <c r="E15" s="298">
        <v>24362676491.6394</v>
      </c>
      <c r="F15" s="298">
        <v>99437169680.173706</v>
      </c>
      <c r="G15" s="298">
        <v>89728459142.848495</v>
      </c>
      <c r="H15" s="298">
        <v>119429953126.7704</v>
      </c>
      <c r="I15" s="298">
        <v>110027825763</v>
      </c>
    </row>
    <row r="16" spans="1:9" x14ac:dyDescent="0.25">
      <c r="A16" s="289">
        <v>2028</v>
      </c>
      <c r="B16" s="298">
        <v>73543874632.026001</v>
      </c>
      <c r="C16" s="298">
        <v>65521254733.647087</v>
      </c>
      <c r="D16" s="298">
        <v>24984187492.275101</v>
      </c>
      <c r="E16" s="298">
        <v>24174893457.463207</v>
      </c>
      <c r="F16" s="298">
        <v>98528062124.301102</v>
      </c>
      <c r="G16" s="298">
        <v>89696148191.110291</v>
      </c>
      <c r="H16" s="298">
        <v>120696785475.76221</v>
      </c>
      <c r="I16" s="298">
        <v>110061092109</v>
      </c>
    </row>
    <row r="17" spans="1:9" x14ac:dyDescent="0.25">
      <c r="A17" s="289">
        <v>2029</v>
      </c>
      <c r="B17" s="298">
        <v>73458599480.981003</v>
      </c>
      <c r="C17" s="298">
        <v>65835738198.961159</v>
      </c>
      <c r="D17" s="298">
        <v>24253536880.570801</v>
      </c>
      <c r="E17" s="298">
        <v>23955190793.401394</v>
      </c>
      <c r="F17" s="298">
        <v>97712136361.551804</v>
      </c>
      <c r="G17" s="298">
        <v>89790928992.362549</v>
      </c>
      <c r="H17" s="298">
        <v>121067687292.1279</v>
      </c>
      <c r="I17" s="298">
        <v>109826112995</v>
      </c>
    </row>
    <row r="18" spans="1:9" x14ac:dyDescent="0.25">
      <c r="A18" s="289">
        <v>2030</v>
      </c>
      <c r="B18" s="298">
        <v>74068625100.779404</v>
      </c>
      <c r="C18" s="298">
        <v>66450171049.347015</v>
      </c>
      <c r="D18" s="298">
        <v>23780329226.343399</v>
      </c>
      <c r="E18" s="298">
        <v>23704957304.485947</v>
      </c>
      <c r="F18" s="298">
        <v>97848954327.122803</v>
      </c>
      <c r="G18" s="298">
        <v>90155128353.832962</v>
      </c>
      <c r="H18" s="298">
        <v>121299079146.36391</v>
      </c>
      <c r="I18" s="298">
        <v>109526719910</v>
      </c>
    </row>
    <row r="19" spans="1:9" x14ac:dyDescent="0.25">
      <c r="A19" s="289">
        <v>2031</v>
      </c>
      <c r="B19" s="298">
        <v>75065090762.856506</v>
      </c>
      <c r="C19" s="298">
        <v>66937368355.517616</v>
      </c>
      <c r="D19" s="298">
        <v>23283386705.7127</v>
      </c>
      <c r="E19" s="298">
        <v>23440871845.796455</v>
      </c>
      <c r="F19" s="298">
        <v>98348477468.569214</v>
      </c>
      <c r="G19" s="298">
        <v>90378240201.314072</v>
      </c>
      <c r="H19" s="298">
        <v>121564632041.10361</v>
      </c>
      <c r="I19" s="298">
        <v>109103716830</v>
      </c>
    </row>
    <row r="20" spans="1:9" x14ac:dyDescent="0.25">
      <c r="A20" s="289">
        <v>2032</v>
      </c>
      <c r="B20" s="298">
        <v>75332039726.110306</v>
      </c>
      <c r="C20" s="298">
        <v>67069206524.055161</v>
      </c>
      <c r="D20" s="298">
        <v>22672269291.0867</v>
      </c>
      <c r="E20" s="298">
        <v>23161028453.135654</v>
      </c>
      <c r="F20" s="298">
        <v>98004309017.197006</v>
      </c>
      <c r="G20" s="298">
        <v>90230234977.190811</v>
      </c>
      <c r="H20" s="298">
        <v>121106348489.0623</v>
      </c>
      <c r="I20" s="298">
        <v>108737981495</v>
      </c>
    </row>
    <row r="21" spans="1:9" x14ac:dyDescent="0.25">
      <c r="A21" s="289">
        <v>2033</v>
      </c>
      <c r="B21" s="298">
        <v>75444383855.9375</v>
      </c>
      <c r="C21" s="298">
        <v>66981530307.690529</v>
      </c>
      <c r="D21" s="298">
        <v>22270183975.239601</v>
      </c>
      <c r="E21" s="298">
        <v>22873819350.752071</v>
      </c>
      <c r="F21" s="298">
        <v>97714567831.177094</v>
      </c>
      <c r="G21" s="298">
        <v>89855349658.442596</v>
      </c>
      <c r="H21" s="298">
        <v>121038264403.3701</v>
      </c>
      <c r="I21" s="298">
        <v>108372676611</v>
      </c>
    </row>
    <row r="22" spans="1:9" x14ac:dyDescent="0.25">
      <c r="A22" s="289">
        <v>2034</v>
      </c>
      <c r="B22" s="298">
        <v>75675450501.347397</v>
      </c>
      <c r="C22" s="298">
        <v>66835706263.053551</v>
      </c>
      <c r="D22" s="298">
        <v>21753451403.3493</v>
      </c>
      <c r="E22" s="298">
        <v>22538683925.41227</v>
      </c>
      <c r="F22" s="298">
        <v>97428901904.696701</v>
      </c>
      <c r="G22" s="298">
        <v>89374390188.46582</v>
      </c>
      <c r="H22" s="298">
        <v>121179137623.65579</v>
      </c>
      <c r="I22" s="298">
        <v>108013679532</v>
      </c>
    </row>
    <row r="23" spans="1:9" x14ac:dyDescent="0.25">
      <c r="A23" s="289">
        <v>2035</v>
      </c>
      <c r="B23" s="298">
        <v>75466601662.035706</v>
      </c>
      <c r="C23" s="298">
        <v>66682516115.296898</v>
      </c>
      <c r="D23" s="298">
        <v>21216386953.8069</v>
      </c>
      <c r="E23" s="298">
        <v>22221327275.573074</v>
      </c>
      <c r="F23" s="298">
        <v>96682988615.842606</v>
      </c>
      <c r="G23" s="298">
        <v>88903843390.869965</v>
      </c>
      <c r="H23" s="298">
        <v>120940281916.0117</v>
      </c>
      <c r="I23" s="298">
        <v>107495620806</v>
      </c>
    </row>
    <row r="24" spans="1:9" x14ac:dyDescent="0.25">
      <c r="A24" s="289">
        <v>2036</v>
      </c>
      <c r="B24" s="298">
        <v>74754696683.197906</v>
      </c>
      <c r="C24" s="298">
        <v>66399394105.231934</v>
      </c>
      <c r="D24" s="298">
        <v>20805345190.258099</v>
      </c>
      <c r="E24" s="298">
        <v>21896528991.090965</v>
      </c>
      <c r="F24" s="298">
        <v>95560041873.456009</v>
      </c>
      <c r="G24" s="298">
        <v>88295923096.322906</v>
      </c>
      <c r="H24" s="298">
        <v>120975480434.1967</v>
      </c>
      <c r="I24" s="298">
        <v>106898705453</v>
      </c>
    </row>
    <row r="25" spans="1:9" x14ac:dyDescent="0.25">
      <c r="A25" s="289">
        <v>2037</v>
      </c>
      <c r="B25" s="298">
        <v>73747625901.391495</v>
      </c>
      <c r="C25" s="298">
        <v>66104760479.518471</v>
      </c>
      <c r="D25" s="298">
        <v>20346281246.650101</v>
      </c>
      <c r="E25" s="298">
        <v>21556686480.563282</v>
      </c>
      <c r="F25" s="298">
        <v>94093907148.041595</v>
      </c>
      <c r="G25" s="298">
        <v>87661446960.081757</v>
      </c>
      <c r="H25" s="298">
        <v>120735666057.38091</v>
      </c>
      <c r="I25" s="298">
        <v>106150384179</v>
      </c>
    </row>
    <row r="26" spans="1:9" x14ac:dyDescent="0.25">
      <c r="A26" s="289">
        <v>2038</v>
      </c>
      <c r="B26" s="298">
        <v>73369865806.933395</v>
      </c>
      <c r="C26" s="298">
        <v>65793072205.436821</v>
      </c>
      <c r="D26" s="298">
        <v>19927915088.640202</v>
      </c>
      <c r="E26" s="298">
        <v>21208372123.887535</v>
      </c>
      <c r="F26" s="298">
        <v>93297780895.573593</v>
      </c>
      <c r="G26" s="298">
        <v>87001444329.324356</v>
      </c>
      <c r="H26" s="298">
        <v>120591160432.6297</v>
      </c>
      <c r="I26" s="298">
        <v>105295323609</v>
      </c>
    </row>
    <row r="27" spans="1:9" x14ac:dyDescent="0.25">
      <c r="A27" s="289">
        <v>2039</v>
      </c>
      <c r="B27" s="298">
        <v>73390869448.976501</v>
      </c>
      <c r="C27" s="298">
        <v>65224257382.02256</v>
      </c>
      <c r="D27" s="298">
        <v>19420363762.926102</v>
      </c>
      <c r="E27" s="298">
        <v>20827822015.855003</v>
      </c>
      <c r="F27" s="298">
        <v>92811233211.902603</v>
      </c>
      <c r="G27" s="298">
        <v>86052079397.877563</v>
      </c>
      <c r="H27" s="298">
        <v>120449373664.01559</v>
      </c>
      <c r="I27" s="298">
        <v>104223263053</v>
      </c>
    </row>
    <row r="28" spans="1:9" x14ac:dyDescent="0.25">
      <c r="A28" s="289">
        <v>2040</v>
      </c>
      <c r="B28" s="298">
        <v>72846646225.227707</v>
      </c>
      <c r="C28" s="298">
        <v>64671496439.002197</v>
      </c>
      <c r="D28" s="298">
        <v>18749892076.9291</v>
      </c>
      <c r="E28" s="298">
        <v>20457372897.326756</v>
      </c>
      <c r="F28" s="298">
        <v>91596538302.156799</v>
      </c>
      <c r="G28" s="298">
        <v>85128869336.328949</v>
      </c>
      <c r="H28" s="298">
        <v>119248305007.00639</v>
      </c>
      <c r="I28" s="298">
        <v>102966744504</v>
      </c>
    </row>
    <row r="29" spans="1:9" x14ac:dyDescent="0.25">
      <c r="A29" s="289">
        <v>2041</v>
      </c>
      <c r="B29" s="298">
        <v>71615849509.348099</v>
      </c>
      <c r="C29" s="298">
        <v>64045303047.025734</v>
      </c>
      <c r="D29" s="298">
        <v>18058933211.223099</v>
      </c>
      <c r="E29" s="298">
        <v>20076481481.589268</v>
      </c>
      <c r="F29" s="298">
        <v>89674782720.571198</v>
      </c>
      <c r="G29" s="298">
        <v>84121784528.615005</v>
      </c>
      <c r="H29" s="298">
        <v>117035728837.54111</v>
      </c>
      <c r="I29" s="298">
        <v>101519167411</v>
      </c>
    </row>
    <row r="30" spans="1:9" x14ac:dyDescent="0.25">
      <c r="A30" s="289">
        <v>2042</v>
      </c>
      <c r="B30" s="298">
        <v>71046812585.026596</v>
      </c>
      <c r="C30" s="298">
        <v>63375672709.087601</v>
      </c>
      <c r="D30" s="298">
        <v>17617545975.609299</v>
      </c>
      <c r="E30" s="298">
        <v>19684768769.113258</v>
      </c>
      <c r="F30" s="298">
        <v>88664358560.635895</v>
      </c>
      <c r="G30" s="298">
        <v>83060441478.200867</v>
      </c>
      <c r="H30" s="298">
        <v>115498108058.62199</v>
      </c>
      <c r="I30" s="298">
        <v>99917512661</v>
      </c>
    </row>
    <row r="31" spans="1:9" x14ac:dyDescent="0.25">
      <c r="A31" s="289">
        <v>2043</v>
      </c>
      <c r="B31" s="298">
        <v>71244874548.964294</v>
      </c>
      <c r="C31" s="298">
        <v>62728813029.482185</v>
      </c>
      <c r="D31" s="298">
        <v>16954740073.0261</v>
      </c>
      <c r="E31" s="298">
        <v>19281752246.104023</v>
      </c>
      <c r="F31" s="298">
        <v>88199614621.990387</v>
      </c>
      <c r="G31" s="298">
        <v>82010565275.586212</v>
      </c>
      <c r="H31" s="298">
        <v>114033094356.1226</v>
      </c>
      <c r="I31" s="298">
        <v>98062313161</v>
      </c>
    </row>
    <row r="32" spans="1:9" x14ac:dyDescent="0.25">
      <c r="A32" s="289">
        <v>2044</v>
      </c>
      <c r="B32" s="298">
        <v>71465593638.526093</v>
      </c>
      <c r="C32" s="298">
        <v>62019085703.499771</v>
      </c>
      <c r="D32" s="298">
        <v>16331489933.6381</v>
      </c>
      <c r="E32" s="298">
        <v>18872617967.736805</v>
      </c>
      <c r="F32" s="298">
        <v>87797083572.164185</v>
      </c>
      <c r="G32" s="298">
        <v>80891703671.236572</v>
      </c>
      <c r="H32" s="298">
        <v>112262905606.57071</v>
      </c>
      <c r="I32" s="298">
        <v>95995358995</v>
      </c>
    </row>
    <row r="33" spans="1:9" x14ac:dyDescent="0.25">
      <c r="A33" s="289">
        <v>2045</v>
      </c>
      <c r="B33" s="298">
        <v>71635462106.675507</v>
      </c>
      <c r="C33" s="298">
        <v>61199921618.207626</v>
      </c>
      <c r="D33" s="298">
        <v>15827339022.2048</v>
      </c>
      <c r="E33" s="298">
        <v>18457798221.945591</v>
      </c>
      <c r="F33" s="298">
        <v>87462801128.88031</v>
      </c>
      <c r="G33" s="298">
        <v>79657719840.153214</v>
      </c>
      <c r="H33" s="298">
        <v>110307096810.25571</v>
      </c>
      <c r="I33" s="298">
        <v>93692955154</v>
      </c>
    </row>
    <row r="34" spans="1:9" x14ac:dyDescent="0.25">
      <c r="A34" s="289">
        <v>2046</v>
      </c>
      <c r="B34" s="298">
        <v>71895037023.194504</v>
      </c>
      <c r="C34" s="298">
        <v>60217012811.546349</v>
      </c>
      <c r="D34" s="298">
        <v>15186992994.591101</v>
      </c>
      <c r="E34" s="298">
        <v>18040688909.249809</v>
      </c>
      <c r="F34" s="298">
        <v>87082030017.785599</v>
      </c>
      <c r="G34" s="298">
        <v>78257701720.796158</v>
      </c>
      <c r="H34" s="298">
        <v>108013841974.58589</v>
      </c>
      <c r="I34" s="298">
        <v>91233350108</v>
      </c>
    </row>
    <row r="35" spans="1:9" x14ac:dyDescent="0.25">
      <c r="A35" s="289">
        <v>2047</v>
      </c>
      <c r="B35" s="298">
        <v>71773551568.228302</v>
      </c>
      <c r="C35" s="298">
        <v>59148701565.061272</v>
      </c>
      <c r="D35" s="298">
        <v>14606297124.726801</v>
      </c>
      <c r="E35" s="298">
        <v>17619947037.441895</v>
      </c>
      <c r="F35" s="298">
        <v>86379848692.955109</v>
      </c>
      <c r="G35" s="298">
        <v>76768648602.503174</v>
      </c>
      <c r="H35" s="298">
        <v>105346085921.7204</v>
      </c>
      <c r="I35" s="298">
        <v>88597831822</v>
      </c>
    </row>
    <row r="36" spans="1:9" x14ac:dyDescent="0.25">
      <c r="A36" s="289">
        <v>2048</v>
      </c>
      <c r="B36" s="298">
        <v>70845903879.773102</v>
      </c>
      <c r="C36" s="298">
        <v>57901475188.264854</v>
      </c>
      <c r="D36" s="298">
        <v>14017487964.042801</v>
      </c>
      <c r="E36" s="298">
        <v>17202377245.714638</v>
      </c>
      <c r="F36" s="298">
        <v>84863391843.815903</v>
      </c>
      <c r="G36" s="298">
        <v>75103852433.979492</v>
      </c>
      <c r="H36" s="298">
        <v>101945857208.56821</v>
      </c>
      <c r="I36" s="298">
        <v>85811286663</v>
      </c>
    </row>
    <row r="37" spans="1:9" x14ac:dyDescent="0.25">
      <c r="A37" s="289">
        <v>2049</v>
      </c>
      <c r="B37" s="298">
        <v>69868553389.542999</v>
      </c>
      <c r="C37" s="298">
        <v>56430595190.079079</v>
      </c>
      <c r="D37" s="298">
        <v>13434039533.7092</v>
      </c>
      <c r="E37" s="298">
        <v>16789249253.870312</v>
      </c>
      <c r="F37" s="298">
        <v>83302592923.252197</v>
      </c>
      <c r="G37" s="298">
        <v>73219844443.949387</v>
      </c>
      <c r="H37" s="298">
        <v>98692343008.594086</v>
      </c>
      <c r="I37" s="298">
        <v>82921702769</v>
      </c>
    </row>
    <row r="38" spans="1:9" x14ac:dyDescent="0.25">
      <c r="A38" s="289">
        <v>2050</v>
      </c>
      <c r="B38" s="298">
        <v>68652972274.420303</v>
      </c>
      <c r="C38" s="298">
        <v>54769838298.099419</v>
      </c>
      <c r="D38" s="298">
        <v>12822337889.933901</v>
      </c>
      <c r="E38" s="298">
        <v>16379104406.262922</v>
      </c>
      <c r="F38" s="298">
        <v>81475310164.354202</v>
      </c>
      <c r="G38" s="298">
        <v>71148942704.362335</v>
      </c>
      <c r="H38" s="298">
        <v>95303776997.030396</v>
      </c>
      <c r="I38" s="298">
        <v>79964150470</v>
      </c>
    </row>
    <row r="39" spans="1:9" x14ac:dyDescent="0.25">
      <c r="A39" s="289">
        <v>2051</v>
      </c>
      <c r="B39" s="298">
        <v>66848562429.947502</v>
      </c>
      <c r="C39" s="298">
        <v>53021506939.702133</v>
      </c>
      <c r="D39" s="298">
        <v>12259661340.8631</v>
      </c>
      <c r="E39" s="298">
        <v>15969981007.544952</v>
      </c>
      <c r="F39" s="298">
        <v>79108223770.810608</v>
      </c>
      <c r="G39" s="298">
        <v>68991487947.247086</v>
      </c>
      <c r="H39" s="298">
        <v>91656084545.624298</v>
      </c>
      <c r="I39" s="298">
        <v>76950692862</v>
      </c>
    </row>
    <row r="40" spans="1:9" x14ac:dyDescent="0.25">
      <c r="A40" s="289">
        <v>2052</v>
      </c>
      <c r="B40" s="298">
        <v>64692702806.8573</v>
      </c>
      <c r="C40" s="298">
        <v>51140535867.52095</v>
      </c>
      <c r="D40" s="298">
        <v>11667201141.3957</v>
      </c>
      <c r="E40" s="298">
        <v>15563476543.910339</v>
      </c>
      <c r="F40" s="298">
        <v>76359903948.253006</v>
      </c>
      <c r="G40" s="298">
        <v>66704012411.43129</v>
      </c>
      <c r="H40" s="298">
        <v>87837642989.497498</v>
      </c>
      <c r="I40" s="298">
        <v>73905294133</v>
      </c>
    </row>
    <row r="41" spans="1:9" x14ac:dyDescent="0.25">
      <c r="A41" s="289">
        <v>2053</v>
      </c>
      <c r="B41" s="298">
        <v>62221451089.875603</v>
      </c>
      <c r="C41" s="298">
        <v>49118621118.577675</v>
      </c>
      <c r="D41" s="298">
        <v>11127693359.542101</v>
      </c>
      <c r="E41" s="298">
        <v>15159097863.479879</v>
      </c>
      <c r="F41" s="298">
        <v>73349144449.417709</v>
      </c>
      <c r="G41" s="298">
        <v>64277718982.057556</v>
      </c>
      <c r="H41" s="298">
        <v>83981601919.22049</v>
      </c>
      <c r="I41" s="298">
        <v>70839217639</v>
      </c>
    </row>
    <row r="42" spans="1:9" x14ac:dyDescent="0.25">
      <c r="A42" s="289">
        <v>2054</v>
      </c>
      <c r="B42" s="298">
        <v>59731013112.294296</v>
      </c>
      <c r="C42" s="298">
        <v>46997223022.924744</v>
      </c>
      <c r="D42" s="298">
        <v>10672205773.3519</v>
      </c>
      <c r="E42" s="298">
        <v>14754873523.860258</v>
      </c>
      <c r="F42" s="298">
        <v>70403218885.646194</v>
      </c>
      <c r="G42" s="298">
        <v>61752096546.785004</v>
      </c>
      <c r="H42" s="298">
        <v>80330903591.3909</v>
      </c>
      <c r="I42" s="298">
        <v>67776401417</v>
      </c>
    </row>
    <row r="43" spans="1:9" x14ac:dyDescent="0.25">
      <c r="A43" s="289">
        <v>2055</v>
      </c>
      <c r="B43" s="298">
        <v>56904844410.568199</v>
      </c>
      <c r="C43" s="298">
        <v>44824965489.506943</v>
      </c>
      <c r="D43" s="298">
        <v>10291384398.2827</v>
      </c>
      <c r="E43" s="298">
        <v>14349265159.880911</v>
      </c>
      <c r="F43" s="298">
        <v>67196228808.850899</v>
      </c>
      <c r="G43" s="298">
        <v>59174230649.387856</v>
      </c>
      <c r="H43" s="298">
        <v>76608614224.956802</v>
      </c>
      <c r="I43" s="298">
        <v>64731542553</v>
      </c>
    </row>
    <row r="44" spans="1:9" x14ac:dyDescent="0.25">
      <c r="A44" s="289">
        <v>2056</v>
      </c>
      <c r="B44" s="298">
        <v>54214472670.890404</v>
      </c>
      <c r="C44" s="298">
        <v>42599208379.763145</v>
      </c>
      <c r="D44" s="298">
        <v>9996853201.1504498</v>
      </c>
      <c r="E44" s="298">
        <v>13941547723.276724</v>
      </c>
      <c r="F44" s="298">
        <v>64211325872.040855</v>
      </c>
      <c r="G44" s="298">
        <v>56540756103.039871</v>
      </c>
      <c r="H44" s="298">
        <v>73342396725.43689</v>
      </c>
      <c r="I44" s="298">
        <v>61716367672</v>
      </c>
    </row>
    <row r="45" spans="1:9" x14ac:dyDescent="0.25">
      <c r="A45" s="289">
        <v>2057</v>
      </c>
      <c r="B45" s="298">
        <v>51774517302.362396</v>
      </c>
      <c r="C45" s="298">
        <v>40357090271.391808</v>
      </c>
      <c r="D45" s="298">
        <v>9733451048.2138691</v>
      </c>
      <c r="E45" s="298">
        <v>13530304452.970186</v>
      </c>
      <c r="F45" s="298">
        <v>61507968350.576263</v>
      </c>
      <c r="G45" s="298">
        <v>53887394724.361992</v>
      </c>
      <c r="H45" s="298">
        <v>70379305637.2686</v>
      </c>
      <c r="I45" s="298">
        <v>58740308639</v>
      </c>
    </row>
    <row r="46" spans="1:9" x14ac:dyDescent="0.25">
      <c r="A46" s="289">
        <v>2058</v>
      </c>
      <c r="B46" s="298">
        <v>49038754869.488297</v>
      </c>
      <c r="C46" s="298">
        <v>38113677137.29052</v>
      </c>
      <c r="D46" s="298">
        <v>9541230849.4402199</v>
      </c>
      <c r="E46" s="298">
        <v>13114346530.72541</v>
      </c>
      <c r="F46" s="298">
        <v>58579985718.928513</v>
      </c>
      <c r="G46" s="298">
        <v>51228023668.01593</v>
      </c>
      <c r="H46" s="298">
        <v>67345565154.110901</v>
      </c>
      <c r="I46" s="298">
        <v>55809928173</v>
      </c>
    </row>
    <row r="47" spans="1:9" x14ac:dyDescent="0.25">
      <c r="A47" s="289">
        <v>2059</v>
      </c>
      <c r="B47" s="298">
        <v>45879005508.6791</v>
      </c>
      <c r="C47" s="298">
        <v>35898183344.888908</v>
      </c>
      <c r="D47" s="298">
        <v>9346575444.4542694</v>
      </c>
      <c r="E47" s="298">
        <v>12693102719.03871</v>
      </c>
      <c r="F47" s="298">
        <v>55225580953.133369</v>
      </c>
      <c r="G47" s="298">
        <v>48591286063.92762</v>
      </c>
      <c r="H47" s="298">
        <v>63900381084.507797</v>
      </c>
      <c r="I47" s="298">
        <v>52929821659</v>
      </c>
    </row>
    <row r="48" spans="1:9" ht="15.75" thickBot="1" x14ac:dyDescent="0.3">
      <c r="A48" s="293">
        <v>2060</v>
      </c>
      <c r="B48" s="299">
        <v>42920987101.226601</v>
      </c>
      <c r="C48" s="299">
        <v>33719058445.091629</v>
      </c>
      <c r="D48" s="299">
        <v>9165812366.1631908</v>
      </c>
      <c r="E48" s="299">
        <v>12266585477.439133</v>
      </c>
      <c r="F48" s="299">
        <v>52086799467.389793</v>
      </c>
      <c r="G48" s="299">
        <v>45985643922.530762</v>
      </c>
      <c r="H48" s="299">
        <v>60717547487.8489</v>
      </c>
      <c r="I48" s="299">
        <v>50103916153</v>
      </c>
    </row>
    <row r="49" spans="1:9" ht="33" customHeight="1" x14ac:dyDescent="0.25">
      <c r="A49" s="456" t="s">
        <v>243</v>
      </c>
      <c r="B49" s="456"/>
      <c r="C49" s="456"/>
      <c r="D49" s="456"/>
      <c r="E49" s="456"/>
      <c r="F49" s="456"/>
      <c r="G49" s="456"/>
      <c r="H49" s="456"/>
      <c r="I49" s="456"/>
    </row>
  </sheetData>
  <mergeCells count="9">
    <mergeCell ref="B3:I3"/>
    <mergeCell ref="A4:A6"/>
    <mergeCell ref="A49:I49"/>
    <mergeCell ref="D5:E5"/>
    <mergeCell ref="B5:C5"/>
    <mergeCell ref="B4:G4"/>
    <mergeCell ref="H4:I4"/>
    <mergeCell ref="H5:I5"/>
    <mergeCell ref="F5:G5"/>
  </mergeCells>
  <hyperlinks>
    <hyperlink ref="A1" location="Índice!A1" display="Volt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N46"/>
  <sheetViews>
    <sheetView zoomScale="85" zoomScaleNormal="85" workbookViewId="0">
      <pane ySplit="4" topLeftCell="A5" activePane="bottomLeft" state="frozen"/>
      <selection pane="bottomLeft"/>
    </sheetView>
  </sheetViews>
  <sheetFormatPr defaultRowHeight="15" x14ac:dyDescent="0.25"/>
  <cols>
    <col min="1" max="1" width="21.5703125" style="33" customWidth="1"/>
    <col min="2" max="2" width="10.5703125" style="33" bestFit="1" customWidth="1"/>
    <col min="3" max="4" width="16.140625" style="33" bestFit="1" customWidth="1"/>
    <col min="5" max="5" width="15.42578125" style="33" customWidth="1"/>
    <col min="6" max="16384" width="9.140625" style="33"/>
  </cols>
  <sheetData>
    <row r="1" spans="1:14" x14ac:dyDescent="0.25">
      <c r="A1" s="43" t="s">
        <v>72</v>
      </c>
      <c r="B1" s="276"/>
    </row>
    <row r="2" spans="1:14" x14ac:dyDescent="0.25">
      <c r="A2" s="43"/>
      <c r="B2" s="276"/>
    </row>
    <row r="3" spans="1:14" ht="36" customHeight="1" thickBot="1" x14ac:dyDescent="0.3">
      <c r="A3" s="455" t="s">
        <v>223</v>
      </c>
      <c r="B3" s="482" t="s">
        <v>2</v>
      </c>
      <c r="C3" s="457" t="s">
        <v>222</v>
      </c>
      <c r="D3" s="457"/>
      <c r="E3" s="457"/>
      <c r="G3" s="4"/>
      <c r="H3" s="4"/>
      <c r="K3" s="4"/>
      <c r="L3" s="4"/>
      <c r="M3" s="4"/>
      <c r="N3" s="4"/>
    </row>
    <row r="4" spans="1:14" ht="45" customHeight="1" x14ac:dyDescent="0.25">
      <c r="A4" s="455"/>
      <c r="B4" s="482"/>
      <c r="C4" s="2" t="s">
        <v>19</v>
      </c>
      <c r="D4" s="2" t="s">
        <v>20</v>
      </c>
      <c r="E4" s="2" t="s">
        <v>21</v>
      </c>
    </row>
    <row r="5" spans="1:14" x14ac:dyDescent="0.25">
      <c r="A5" s="289">
        <v>2020</v>
      </c>
      <c r="B5" s="300">
        <v>1.0389999999999999</v>
      </c>
      <c r="C5" s="290">
        <v>98788007468.143539</v>
      </c>
      <c r="D5" s="290">
        <v>75612971613.804245</v>
      </c>
      <c r="E5" s="290">
        <v>31738928177.970387</v>
      </c>
    </row>
    <row r="6" spans="1:14" x14ac:dyDescent="0.25">
      <c r="A6" s="289">
        <v>2021</v>
      </c>
      <c r="B6" s="300">
        <v>1.0795209999999997</v>
      </c>
      <c r="C6" s="290">
        <v>100603403524.68259</v>
      </c>
      <c r="D6" s="290">
        <v>82732119313.988403</v>
      </c>
      <c r="E6" s="290">
        <v>32629334317.732643</v>
      </c>
    </row>
    <row r="7" spans="1:14" x14ac:dyDescent="0.25">
      <c r="A7" s="289">
        <v>2022</v>
      </c>
      <c r="B7" s="300">
        <v>1.1216223189999996</v>
      </c>
      <c r="C7" s="290">
        <v>102520234409.44803</v>
      </c>
      <c r="D7" s="290">
        <v>89790574183.916458</v>
      </c>
      <c r="E7" s="290">
        <v>33442662127.389473</v>
      </c>
    </row>
    <row r="8" spans="1:14" x14ac:dyDescent="0.25">
      <c r="A8" s="289">
        <v>2023</v>
      </c>
      <c r="B8" s="300">
        <v>1.1653655894409995</v>
      </c>
      <c r="C8" s="290">
        <v>104145898102.39157</v>
      </c>
      <c r="D8" s="290">
        <v>96754667634.00177</v>
      </c>
      <c r="E8" s="290">
        <v>34189667072.831284</v>
      </c>
    </row>
    <row r="9" spans="1:14" x14ac:dyDescent="0.25">
      <c r="A9" s="289">
        <v>2024</v>
      </c>
      <c r="B9" s="300">
        <v>1.2108148474291984</v>
      </c>
      <c r="C9" s="290">
        <v>105587426840.21999</v>
      </c>
      <c r="D9" s="290">
        <v>103550376701.937</v>
      </c>
      <c r="E9" s="290">
        <v>35232394604.781815</v>
      </c>
    </row>
    <row r="10" spans="1:14" x14ac:dyDescent="0.25">
      <c r="A10" s="289">
        <v>2025</v>
      </c>
      <c r="B10" s="300">
        <v>1.2580366264789371</v>
      </c>
      <c r="C10" s="290">
        <v>106970968203.31189</v>
      </c>
      <c r="D10" s="290">
        <v>110731864948.97418</v>
      </c>
      <c r="E10" s="290">
        <v>36207999278.437057</v>
      </c>
    </row>
    <row r="11" spans="1:14" x14ac:dyDescent="0.25">
      <c r="A11" s="289">
        <v>2026</v>
      </c>
      <c r="B11" s="300">
        <v>1.3071000549116156</v>
      </c>
      <c r="C11" s="290">
        <v>107977479143.12691</v>
      </c>
      <c r="D11" s="290">
        <v>117594786990.55685</v>
      </c>
      <c r="E11" s="290">
        <v>37115863805.028999</v>
      </c>
    </row>
    <row r="12" spans="1:14" x14ac:dyDescent="0.25">
      <c r="A12" s="289">
        <v>2027</v>
      </c>
      <c r="B12" s="300">
        <v>1.3580769570531686</v>
      </c>
      <c r="C12" s="290">
        <v>108427870491.17834</v>
      </c>
      <c r="D12" s="290">
        <v>123845771663.66989</v>
      </c>
      <c r="E12" s="290">
        <v>38349295659.737007</v>
      </c>
    </row>
    <row r="13" spans="1:14" x14ac:dyDescent="0.25">
      <c r="A13" s="289">
        <v>2028</v>
      </c>
      <c r="B13" s="300">
        <v>1.4110419583782421</v>
      </c>
      <c r="C13" s="290">
        <v>108495579584.64542</v>
      </c>
      <c r="D13" s="290">
        <v>130596092394.64232</v>
      </c>
      <c r="E13" s="290">
        <v>39712136153.035744</v>
      </c>
    </row>
    <row r="14" spans="1:14" x14ac:dyDescent="0.25">
      <c r="A14" s="289">
        <v>2029</v>
      </c>
      <c r="B14" s="300">
        <v>1.4660725947549935</v>
      </c>
      <c r="C14" s="290">
        <v>108437666472.44786</v>
      </c>
      <c r="D14" s="290">
        <v>136683272993.76344</v>
      </c>
      <c r="E14" s="290">
        <v>40810745455.592667</v>
      </c>
    </row>
    <row r="15" spans="1:14" x14ac:dyDescent="0.25">
      <c r="A15" s="289">
        <v>2030</v>
      </c>
      <c r="B15" s="300">
        <v>1.5232494259504381</v>
      </c>
      <c r="C15" s="290">
        <v>108336505614.69948</v>
      </c>
      <c r="D15" s="290">
        <v>142453496929.02905</v>
      </c>
      <c r="E15" s="290">
        <v>42315255748.986526</v>
      </c>
    </row>
    <row r="16" spans="1:14" x14ac:dyDescent="0.25">
      <c r="A16" s="289">
        <v>2031</v>
      </c>
      <c r="B16" s="300">
        <v>1.582656153562505</v>
      </c>
      <c r="C16" s="290">
        <v>107716817053.57326</v>
      </c>
      <c r="D16" s="290">
        <v>148657495144.76608</v>
      </c>
      <c r="E16" s="290">
        <v>43737517810.648193</v>
      </c>
    </row>
    <row r="17" spans="1:5" x14ac:dyDescent="0.25">
      <c r="A17" s="289">
        <v>2032</v>
      </c>
      <c r="B17" s="300">
        <v>1.6443797435514427</v>
      </c>
      <c r="C17" s="290">
        <v>106497358829.40198</v>
      </c>
      <c r="D17" s="290">
        <v>154008292380.72314</v>
      </c>
      <c r="E17" s="290">
        <v>45136533890.17276</v>
      </c>
    </row>
    <row r="18" spans="1:5" x14ac:dyDescent="0.25">
      <c r="A18" s="289">
        <v>2033</v>
      </c>
      <c r="B18" s="300">
        <v>1.7085105535499487</v>
      </c>
      <c r="C18" s="290">
        <v>104474504108.86313</v>
      </c>
      <c r="D18" s="290">
        <v>159893248428.18787</v>
      </c>
      <c r="E18" s="290">
        <v>46901903688.339043</v>
      </c>
    </row>
    <row r="19" spans="1:5" x14ac:dyDescent="0.25">
      <c r="A19" s="289">
        <v>2034</v>
      </c>
      <c r="B19" s="300">
        <v>1.7751424651383967</v>
      </c>
      <c r="C19" s="290">
        <v>101326883386.33565</v>
      </c>
      <c r="D19" s="290">
        <v>166749401630.58188</v>
      </c>
      <c r="E19" s="290">
        <v>48360831454.019508</v>
      </c>
    </row>
    <row r="20" spans="1:5" x14ac:dyDescent="0.25">
      <c r="A20" s="289">
        <v>2035</v>
      </c>
      <c r="B20" s="300">
        <v>1.8443730212787941</v>
      </c>
      <c r="C20" s="290">
        <v>97443531865.268494</v>
      </c>
      <c r="D20" s="290">
        <v>173217591450.66586</v>
      </c>
      <c r="E20" s="290">
        <v>49841401701.077728</v>
      </c>
    </row>
    <row r="21" spans="1:5" x14ac:dyDescent="0.25">
      <c r="A21" s="289">
        <v>2036</v>
      </c>
      <c r="B21" s="300">
        <v>1.9163035691086669</v>
      </c>
      <c r="C21" s="290">
        <v>92897743115.838867</v>
      </c>
      <c r="D21" s="290">
        <v>180221514206.78369</v>
      </c>
      <c r="E21" s="290">
        <v>51604230723.903137</v>
      </c>
    </row>
    <row r="22" spans="1:5" x14ac:dyDescent="0.25">
      <c r="A22" s="289">
        <v>2037</v>
      </c>
      <c r="B22" s="300">
        <v>1.9910394083039049</v>
      </c>
      <c r="C22" s="290">
        <v>87247671446.144455</v>
      </c>
      <c r="D22" s="290">
        <v>187159251812.06769</v>
      </c>
      <c r="E22" s="290">
        <v>53230217295.997856</v>
      </c>
    </row>
    <row r="23" spans="1:5" x14ac:dyDescent="0.25">
      <c r="A23" s="289">
        <v>2038</v>
      </c>
      <c r="B23" s="300">
        <v>2.068689945227757</v>
      </c>
      <c r="C23" s="290">
        <v>81174115916.352875</v>
      </c>
      <c r="D23" s="290">
        <v>194564780563.24994</v>
      </c>
      <c r="E23" s="290">
        <v>54900940507.07843</v>
      </c>
    </row>
    <row r="24" spans="1:5" x14ac:dyDescent="0.25">
      <c r="A24" s="289">
        <v>2039</v>
      </c>
      <c r="B24" s="300">
        <v>2.1493688530916395</v>
      </c>
      <c r="C24" s="290">
        <v>74793988719.672012</v>
      </c>
      <c r="D24" s="290">
        <v>202600174352.34332</v>
      </c>
      <c r="E24" s="290">
        <v>56289957775.488213</v>
      </c>
    </row>
    <row r="25" spans="1:5" x14ac:dyDescent="0.25">
      <c r="A25" s="289">
        <v>2040</v>
      </c>
      <c r="B25" s="300">
        <v>2.2331942383622132</v>
      </c>
      <c r="C25" s="290">
        <v>67733657076.485878</v>
      </c>
      <c r="D25" s="290">
        <v>209067136177.01837</v>
      </c>
      <c r="E25" s="290">
        <v>57237491499.088188</v>
      </c>
    </row>
    <row r="26" spans="1:5" x14ac:dyDescent="0.25">
      <c r="A26" s="289">
        <v>2041</v>
      </c>
      <c r="B26" s="300">
        <v>2.3202888136583395</v>
      </c>
      <c r="C26" s="290">
        <v>60340244896.81012</v>
      </c>
      <c r="D26" s="290">
        <v>213451709193.30115</v>
      </c>
      <c r="E26" s="290">
        <v>58104983226.796196</v>
      </c>
    </row>
    <row r="27" spans="1:5" x14ac:dyDescent="0.25">
      <c r="A27" s="289">
        <v>2042</v>
      </c>
      <c r="B27" s="300">
        <v>2.4107800773910144</v>
      </c>
      <c r="C27" s="290">
        <v>53051961141.780663</v>
      </c>
      <c r="D27" s="290">
        <v>218851084393.48831</v>
      </c>
      <c r="E27" s="290">
        <v>59589453490.592178</v>
      </c>
    </row>
    <row r="28" spans="1:5" x14ac:dyDescent="0.25">
      <c r="A28" s="289">
        <v>2043</v>
      </c>
      <c r="B28" s="300">
        <v>2.5048005004092637</v>
      </c>
      <c r="C28" s="290">
        <v>45902977591.967285</v>
      </c>
      <c r="D28" s="290">
        <v>225507986924.59064</v>
      </c>
      <c r="E28" s="290">
        <v>60122164881.842041</v>
      </c>
    </row>
    <row r="29" spans="1:5" x14ac:dyDescent="0.25">
      <c r="A29" s="289">
        <v>2044</v>
      </c>
      <c r="B29" s="300">
        <v>2.6024877199252248</v>
      </c>
      <c r="C29" s="290">
        <v>38925196377.883057</v>
      </c>
      <c r="D29" s="290">
        <v>231373043809.86731</v>
      </c>
      <c r="E29" s="290">
        <v>60789789434.357605</v>
      </c>
    </row>
    <row r="30" spans="1:5" x14ac:dyDescent="0.25">
      <c r="A30" s="289">
        <v>2045</v>
      </c>
      <c r="B30" s="300">
        <v>2.7039847410023081</v>
      </c>
      <c r="C30" s="290">
        <v>32327246835.595921</v>
      </c>
      <c r="D30" s="290">
        <v>236479611346.87726</v>
      </c>
      <c r="E30" s="290">
        <v>61789095252.318542</v>
      </c>
    </row>
    <row r="31" spans="1:5" x14ac:dyDescent="0.25">
      <c r="A31" s="289">
        <v>2046</v>
      </c>
      <c r="B31" s="300">
        <v>2.809440145901398</v>
      </c>
      <c r="C31" s="290">
        <v>26257365739.633717</v>
      </c>
      <c r="D31" s="290">
        <v>241413968895.1055</v>
      </c>
      <c r="E31" s="290">
        <v>62044455061.345642</v>
      </c>
    </row>
    <row r="32" spans="1:5" x14ac:dyDescent="0.25">
      <c r="A32" s="289">
        <v>2047</v>
      </c>
      <c r="B32" s="300">
        <v>2.9190083115915524</v>
      </c>
      <c r="C32" s="290">
        <v>20867900772.785305</v>
      </c>
      <c r="D32" s="290">
        <v>244989663470.62219</v>
      </c>
      <c r="E32" s="290">
        <v>62516436928.517456</v>
      </c>
    </row>
    <row r="33" spans="1:5" x14ac:dyDescent="0.25">
      <c r="A33" s="289">
        <v>2048</v>
      </c>
      <c r="B33" s="300">
        <v>3.0328496357436228</v>
      </c>
      <c r="C33" s="290">
        <v>16241814658.20904</v>
      </c>
      <c r="D33" s="290">
        <v>246243240490.43677</v>
      </c>
      <c r="E33" s="290">
        <v>62943215410.140686</v>
      </c>
    </row>
    <row r="34" spans="1:5" x14ac:dyDescent="0.25">
      <c r="A34" s="289">
        <v>2049</v>
      </c>
      <c r="B34" s="300">
        <v>3.1511307715376238</v>
      </c>
      <c r="C34" s="290">
        <v>12377423428.919954</v>
      </c>
      <c r="D34" s="290">
        <v>247726019492.03717</v>
      </c>
      <c r="E34" s="290">
        <v>63266459477.489754</v>
      </c>
    </row>
    <row r="35" spans="1:5" x14ac:dyDescent="0.25">
      <c r="A35" s="289">
        <v>2050</v>
      </c>
      <c r="B35" s="300">
        <v>3.2740248716275908</v>
      </c>
      <c r="C35" s="290">
        <v>9215102586.3729267</v>
      </c>
      <c r="D35" s="290">
        <v>248751684587.58148</v>
      </c>
      <c r="E35" s="290">
        <v>63275251660.745514</v>
      </c>
    </row>
    <row r="36" spans="1:5" x14ac:dyDescent="0.25">
      <c r="A36" s="289">
        <v>2051</v>
      </c>
      <c r="B36" s="300">
        <v>3.4017118416210668</v>
      </c>
      <c r="C36" s="290">
        <v>6653464686.8118248</v>
      </c>
      <c r="D36" s="290">
        <v>248372000012.11743</v>
      </c>
      <c r="E36" s="290">
        <v>63415588143.354424</v>
      </c>
    </row>
    <row r="37" spans="1:5" x14ac:dyDescent="0.25">
      <c r="A37" s="289">
        <v>2052</v>
      </c>
      <c r="B37" s="300">
        <v>3.5343786034442881</v>
      </c>
      <c r="C37" s="290">
        <v>4661421423.9593143</v>
      </c>
      <c r="D37" s="290">
        <v>247173675107.12256</v>
      </c>
      <c r="E37" s="290">
        <v>63277810851.9356</v>
      </c>
    </row>
    <row r="38" spans="1:5" x14ac:dyDescent="0.25">
      <c r="A38" s="289">
        <v>2053</v>
      </c>
      <c r="B38" s="300">
        <v>3.6722193689786149</v>
      </c>
      <c r="C38" s="290">
        <v>3189012929.1052308</v>
      </c>
      <c r="D38" s="290">
        <v>245091275060.46506</v>
      </c>
      <c r="E38" s="290">
        <v>63307590145.148079</v>
      </c>
    </row>
    <row r="39" spans="1:5" x14ac:dyDescent="0.25">
      <c r="A39" s="289">
        <v>2054</v>
      </c>
      <c r="B39" s="300">
        <v>3.8154359243687805</v>
      </c>
      <c r="C39" s="290">
        <v>2112355843.1452887</v>
      </c>
      <c r="D39" s="290">
        <v>242794686102.68192</v>
      </c>
      <c r="E39" s="290">
        <v>63702729296.916008</v>
      </c>
    </row>
    <row r="40" spans="1:5" x14ac:dyDescent="0.25">
      <c r="A40" s="289">
        <v>2055</v>
      </c>
      <c r="B40" s="300">
        <v>3.9642379254191629</v>
      </c>
      <c r="C40" s="290">
        <v>1377196670.3056548</v>
      </c>
      <c r="D40" s="290">
        <v>239046896030.56564</v>
      </c>
      <c r="E40" s="290">
        <v>64647877893.814072</v>
      </c>
    </row>
    <row r="41" spans="1:5" x14ac:dyDescent="0.25">
      <c r="A41" s="289">
        <v>2056</v>
      </c>
      <c r="B41" s="300">
        <v>4.1188432045105099</v>
      </c>
      <c r="C41" s="290">
        <v>877689374.48289621</v>
      </c>
      <c r="D41" s="290">
        <v>235757259148.53528</v>
      </c>
      <c r="E41" s="290">
        <v>66328573206.54435</v>
      </c>
    </row>
    <row r="42" spans="1:5" x14ac:dyDescent="0.25">
      <c r="A42" s="289">
        <v>2057</v>
      </c>
      <c r="B42" s="300">
        <v>4.2794780894864193</v>
      </c>
      <c r="C42" s="290">
        <v>535705436.60423732</v>
      </c>
      <c r="D42" s="290">
        <v>233313003523.89178</v>
      </c>
      <c r="E42" s="290">
        <v>67873692904.067223</v>
      </c>
    </row>
    <row r="43" spans="1:5" x14ac:dyDescent="0.25">
      <c r="A43" s="289">
        <v>2058</v>
      </c>
      <c r="B43" s="300">
        <v>4.4463777349763891</v>
      </c>
      <c r="C43" s="290">
        <v>325136362.05070615</v>
      </c>
      <c r="D43" s="290">
        <v>229324631946.75974</v>
      </c>
      <c r="E43" s="290">
        <v>70119189503.880707</v>
      </c>
    </row>
    <row r="44" spans="1:5" x14ac:dyDescent="0.25">
      <c r="A44" s="289">
        <v>2059</v>
      </c>
      <c r="B44" s="300">
        <v>4.619786466640468</v>
      </c>
      <c r="C44" s="290">
        <v>197526014.71998435</v>
      </c>
      <c r="D44" s="290">
        <v>222903474035.17621</v>
      </c>
      <c r="E44" s="290">
        <v>72302641712.201477</v>
      </c>
    </row>
    <row r="45" spans="1:5" ht="15.75" thickBot="1" x14ac:dyDescent="0.3">
      <c r="A45" s="293">
        <v>2060</v>
      </c>
      <c r="B45" s="301">
        <v>4.7999581388394459</v>
      </c>
      <c r="C45" s="294">
        <v>118649659.36896303</v>
      </c>
      <c r="D45" s="294">
        <v>216782209653.4632</v>
      </c>
      <c r="E45" s="294">
        <v>74659476581.207657</v>
      </c>
    </row>
    <row r="46" spans="1:5" ht="33.75" customHeight="1" x14ac:dyDescent="0.25">
      <c r="A46" s="483" t="s">
        <v>244</v>
      </c>
      <c r="B46" s="483"/>
      <c r="C46" s="483"/>
      <c r="D46" s="483"/>
      <c r="E46" s="483"/>
    </row>
  </sheetData>
  <mergeCells count="4">
    <mergeCell ref="C3:E3"/>
    <mergeCell ref="B3:B4"/>
    <mergeCell ref="A3:A4"/>
    <mergeCell ref="A46:E46"/>
  </mergeCells>
  <hyperlinks>
    <hyperlink ref="A1" location="Índice!A1" display="Volt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Z56"/>
  <sheetViews>
    <sheetView zoomScale="85" zoomScaleNormal="85" workbookViewId="0"/>
  </sheetViews>
  <sheetFormatPr defaultColWidth="0" defaultRowHeight="15" x14ac:dyDescent="0.25"/>
  <cols>
    <col min="1" max="1" width="17.42578125" style="31" bestFit="1" customWidth="1"/>
    <col min="2" max="2" width="26.28515625" style="31" customWidth="1"/>
    <col min="3" max="4" width="19.85546875" style="31" customWidth="1"/>
    <col min="5" max="5" width="19.140625" style="31" customWidth="1"/>
    <col min="6" max="13" width="14.42578125" style="31" customWidth="1"/>
    <col min="14" max="14" width="12.140625" style="31" bestFit="1" customWidth="1"/>
    <col min="15" max="26" width="9.140625" style="31" customWidth="1"/>
    <col min="27" max="16384" width="9.140625" style="31" hidden="1"/>
  </cols>
  <sheetData>
    <row r="1" spans="1:14" x14ac:dyDescent="0.25">
      <c r="A1" s="43" t="s">
        <v>72</v>
      </c>
    </row>
    <row r="3" spans="1:14" x14ac:dyDescent="0.25">
      <c r="A3" s="412" t="s">
        <v>94</v>
      </c>
      <c r="B3" s="412"/>
      <c r="C3" s="412"/>
      <c r="D3" s="412"/>
      <c r="L3" s="199"/>
      <c r="M3" s="199"/>
      <c r="N3" s="199"/>
    </row>
    <row r="4" spans="1:14" ht="28.5" customHeight="1" x14ac:dyDescent="0.25">
      <c r="A4" s="64" t="s">
        <v>95</v>
      </c>
      <c r="B4" s="64" t="s">
        <v>78</v>
      </c>
      <c r="C4" s="64" t="s">
        <v>79</v>
      </c>
      <c r="D4" s="65" t="s">
        <v>80</v>
      </c>
    </row>
    <row r="5" spans="1:14" x14ac:dyDescent="0.25">
      <c r="A5" s="65" t="s">
        <v>84</v>
      </c>
      <c r="B5" s="340">
        <f t="shared" ref="B5:D8" si="0">SUMIFS(C$39:C$50,$A$39:$A$50,$A5,$B$39:$B$50,"Idade média (anos)")</f>
        <v>48.490915514116196</v>
      </c>
      <c r="C5" s="340">
        <f t="shared" si="0"/>
        <v>47.262229643567728</v>
      </c>
      <c r="D5" s="340">
        <f t="shared" si="0"/>
        <v>47.946786945436756</v>
      </c>
    </row>
    <row r="6" spans="1:14" ht="15.75" customHeight="1" x14ac:dyDescent="0.25">
      <c r="A6" s="65" t="s">
        <v>88</v>
      </c>
      <c r="B6" s="341">
        <f t="shared" si="0"/>
        <v>46.647674098541152</v>
      </c>
      <c r="C6" s="341">
        <f t="shared" si="0"/>
        <v>43.912596401028274</v>
      </c>
      <c r="D6" s="342">
        <f t="shared" si="0"/>
        <v>45.577844813138931</v>
      </c>
    </row>
    <row r="7" spans="1:14" x14ac:dyDescent="0.25">
      <c r="A7" s="65" t="s">
        <v>89</v>
      </c>
      <c r="B7" s="340">
        <f t="shared" si="0"/>
        <v>46.449642787151028</v>
      </c>
      <c r="C7" s="340">
        <f t="shared" si="0"/>
        <v>45.392951106245476</v>
      </c>
      <c r="D7" s="343">
        <f t="shared" si="0"/>
        <v>45.918935456980186</v>
      </c>
      <c r="L7" s="197"/>
      <c r="M7" s="197"/>
    </row>
    <row r="8" spans="1:14" ht="16.5" customHeight="1" thickBot="1" x14ac:dyDescent="0.3">
      <c r="A8" s="204" t="s">
        <v>90</v>
      </c>
      <c r="B8" s="344">
        <f t="shared" si="0"/>
        <v>45.018898860890573</v>
      </c>
      <c r="C8" s="344">
        <f t="shared" si="0"/>
        <v>43.70827695083446</v>
      </c>
      <c r="D8" s="345">
        <f t="shared" si="0"/>
        <v>44.450723504106378</v>
      </c>
    </row>
    <row r="9" spans="1:14" x14ac:dyDescent="0.25">
      <c r="A9" s="416" t="s">
        <v>208</v>
      </c>
      <c r="B9" s="416"/>
      <c r="C9" s="416"/>
      <c r="D9" s="416"/>
    </row>
    <row r="17" spans="6:14" x14ac:dyDescent="0.25">
      <c r="L17" s="112"/>
      <c r="M17" s="112"/>
      <c r="N17" s="112"/>
    </row>
    <row r="18" spans="6:14" x14ac:dyDescent="0.25">
      <c r="L18" s="200"/>
      <c r="M18" s="200"/>
      <c r="N18" s="200"/>
    </row>
    <row r="19" spans="6:14" x14ac:dyDescent="0.25">
      <c r="L19" s="112"/>
      <c r="M19" s="112"/>
      <c r="N19" s="112"/>
    </row>
    <row r="30" spans="6:14" ht="23.25" customHeight="1" x14ac:dyDescent="0.25"/>
    <row r="31" spans="6:14" ht="17.100000000000001" customHeight="1" x14ac:dyDescent="0.25"/>
    <row r="32" spans="6:14" ht="17.100000000000001" customHeight="1" x14ac:dyDescent="0.25">
      <c r="F32" s="32"/>
    </row>
    <row r="33" spans="1:11" ht="17.100000000000001" customHeight="1" x14ac:dyDescent="0.25"/>
    <row r="36" spans="1:11" x14ac:dyDescent="0.25">
      <c r="A36" s="417" t="s">
        <v>73</v>
      </c>
      <c r="B36" s="417"/>
      <c r="C36" s="417"/>
      <c r="D36" s="417"/>
      <c r="E36" s="417"/>
      <c r="F36" s="417"/>
      <c r="G36" s="417"/>
      <c r="H36" s="417"/>
      <c r="I36" s="417"/>
      <c r="J36" s="417"/>
      <c r="K36" s="417"/>
    </row>
    <row r="37" spans="1:11" x14ac:dyDescent="0.25">
      <c r="A37" s="413" t="s">
        <v>74</v>
      </c>
      <c r="B37" s="413"/>
      <c r="C37" s="413"/>
      <c r="D37" s="413"/>
      <c r="E37" s="413"/>
      <c r="F37" s="414" t="s">
        <v>141</v>
      </c>
      <c r="G37" s="414"/>
      <c r="H37" s="414"/>
      <c r="I37" s="415" t="s">
        <v>146</v>
      </c>
      <c r="J37" s="415"/>
      <c r="K37" s="192" t="s">
        <v>75</v>
      </c>
    </row>
    <row r="38" spans="1:11" x14ac:dyDescent="0.25">
      <c r="A38" s="44" t="s">
        <v>76</v>
      </c>
      <c r="B38" s="45" t="s">
        <v>77</v>
      </c>
      <c r="C38" s="116" t="s">
        <v>78</v>
      </c>
      <c r="D38" s="116" t="s">
        <v>79</v>
      </c>
      <c r="E38" s="173" t="s">
        <v>80</v>
      </c>
      <c r="F38" s="154" t="s">
        <v>81</v>
      </c>
      <c r="G38" s="154" t="s">
        <v>82</v>
      </c>
      <c r="H38" s="182" t="s">
        <v>80</v>
      </c>
      <c r="I38" s="117" t="s">
        <v>78</v>
      </c>
      <c r="J38" s="117" t="s">
        <v>79</v>
      </c>
      <c r="K38" s="48" t="s">
        <v>83</v>
      </c>
    </row>
    <row r="39" spans="1:11" x14ac:dyDescent="0.25">
      <c r="A39" s="49" t="s">
        <v>84</v>
      </c>
      <c r="B39" s="180" t="s">
        <v>85</v>
      </c>
      <c r="C39" s="171">
        <v>302879</v>
      </c>
      <c r="D39" s="171">
        <v>240747</v>
      </c>
      <c r="E39" s="168">
        <v>543626</v>
      </c>
      <c r="F39" s="159">
        <f>C39/C$54</f>
        <v>0.80155982872053821</v>
      </c>
      <c r="G39" s="159">
        <f>D39/D$54</f>
        <v>0.77431524913481453</v>
      </c>
      <c r="H39" s="183">
        <f>E39/E$54</f>
        <v>0.7892615617804285</v>
      </c>
      <c r="I39" s="263">
        <f t="shared" ref="I39:I50" si="1">C39/$E39</f>
        <v>0.55714590545706055</v>
      </c>
      <c r="J39" s="263">
        <f t="shared" ref="J39:J50" si="2">D39/$E39</f>
        <v>0.44285409454293945</v>
      </c>
      <c r="K39" s="203">
        <f t="shared" ref="K39:K50" si="3">C39-D39</f>
        <v>62132</v>
      </c>
    </row>
    <row r="40" spans="1:11" x14ac:dyDescent="0.25">
      <c r="A40" s="49" t="s">
        <v>84</v>
      </c>
      <c r="B40" s="180" t="s">
        <v>86</v>
      </c>
      <c r="C40" s="171">
        <v>10271.76050626536</v>
      </c>
      <c r="D40" s="171">
        <v>9099.2485899649073</v>
      </c>
      <c r="E40" s="169">
        <v>9752.5088032313179</v>
      </c>
      <c r="F40" s="194">
        <f>C40/C$55</f>
        <v>0.91520422957226755</v>
      </c>
      <c r="G40" s="194">
        <f>D40/D$55</f>
        <v>0.88184518662887834</v>
      </c>
      <c r="H40" s="183">
        <f>E40/E$54</f>
        <v>1.4159146783479319E-2</v>
      </c>
      <c r="I40" s="263">
        <f t="shared" si="1"/>
        <v>1.0532428848320545</v>
      </c>
      <c r="J40" s="263">
        <f t="shared" si="2"/>
        <v>0.9330161883012128</v>
      </c>
      <c r="K40" s="201">
        <f t="shared" si="3"/>
        <v>1172.5119163004529</v>
      </c>
    </row>
    <row r="41" spans="1:11" ht="15.75" thickBot="1" x14ac:dyDescent="0.3">
      <c r="A41" s="56" t="s">
        <v>84</v>
      </c>
      <c r="B41" s="181" t="s">
        <v>87</v>
      </c>
      <c r="C41" s="172">
        <v>48.490915514116196</v>
      </c>
      <c r="D41" s="172">
        <v>47.262229643567728</v>
      </c>
      <c r="E41" s="170">
        <v>47.946786945436756</v>
      </c>
      <c r="F41" s="196">
        <f>C41/C$56</f>
        <v>1.0092649048536966</v>
      </c>
      <c r="G41" s="196">
        <f>D41/D$56</f>
        <v>1.0105226198343606</v>
      </c>
      <c r="H41" s="195">
        <f>E41/E$56</f>
        <v>1.01004552843564</v>
      </c>
      <c r="I41" s="264">
        <f t="shared" si="1"/>
        <v>1.0113485929578274</v>
      </c>
      <c r="J41" s="264">
        <f t="shared" si="2"/>
        <v>0.98572256150035553</v>
      </c>
      <c r="K41" s="202">
        <f t="shared" si="3"/>
        <v>1.2286858705484676</v>
      </c>
    </row>
    <row r="42" spans="1:11" x14ac:dyDescent="0.25">
      <c r="A42" s="49" t="s">
        <v>88</v>
      </c>
      <c r="B42" s="180" t="s">
        <v>85</v>
      </c>
      <c r="C42" s="171">
        <v>7266</v>
      </c>
      <c r="D42" s="171">
        <v>4668</v>
      </c>
      <c r="E42" s="168">
        <v>11934</v>
      </c>
      <c r="F42" s="159">
        <f>C42/C$54</f>
        <v>1.9229242421836542E-2</v>
      </c>
      <c r="G42" s="159">
        <f>D42/D$54</f>
        <v>1.50137014499093E-2</v>
      </c>
      <c r="H42" s="183">
        <f>E42/E$54</f>
        <v>1.7326337368498992E-2</v>
      </c>
      <c r="I42" s="263">
        <f t="shared" si="1"/>
        <v>0.60884866767219703</v>
      </c>
      <c r="J42" s="263">
        <f t="shared" si="2"/>
        <v>0.39115133232780291</v>
      </c>
      <c r="K42" s="203">
        <f t="shared" si="3"/>
        <v>2598</v>
      </c>
    </row>
    <row r="43" spans="1:11" x14ac:dyDescent="0.25">
      <c r="A43" s="49" t="s">
        <v>88</v>
      </c>
      <c r="B43" s="180" t="s">
        <v>86</v>
      </c>
      <c r="C43" s="171">
        <v>21468.987191032018</v>
      </c>
      <c r="D43" s="171">
        <v>18251.594489653722</v>
      </c>
      <c r="E43" s="169">
        <v>20210.49974926615</v>
      </c>
      <c r="F43" s="194">
        <f>C43/C$55</f>
        <v>1.9128666278658406</v>
      </c>
      <c r="G43" s="194">
        <f>D43/D$55</f>
        <v>1.7688362494847902</v>
      </c>
      <c r="H43" s="183">
        <f>E43/E$54</f>
        <v>2.9342545419955558E-2</v>
      </c>
      <c r="I43" s="263">
        <f t="shared" si="1"/>
        <v>1.0622689917309722</v>
      </c>
      <c r="J43" s="263">
        <f t="shared" si="2"/>
        <v>0.90307487276837095</v>
      </c>
      <c r="K43" s="201">
        <f t="shared" si="3"/>
        <v>3217.3927013782959</v>
      </c>
    </row>
    <row r="44" spans="1:11" ht="15.75" thickBot="1" x14ac:dyDescent="0.3">
      <c r="A44" s="56" t="s">
        <v>88</v>
      </c>
      <c r="B44" s="181" t="s">
        <v>87</v>
      </c>
      <c r="C44" s="172">
        <v>46.647674098541152</v>
      </c>
      <c r="D44" s="172">
        <v>43.912596401028274</v>
      </c>
      <c r="E44" s="170">
        <v>45.577844813138931</v>
      </c>
      <c r="F44" s="196">
        <f>C44/C$56</f>
        <v>0.97090062873745819</v>
      </c>
      <c r="G44" s="196">
        <f>D44/D$56</f>
        <v>0.93890348156554426</v>
      </c>
      <c r="H44" s="195">
        <f>E44/E$56</f>
        <v>0.96014146686477519</v>
      </c>
      <c r="I44" s="264">
        <f t="shared" si="1"/>
        <v>1.0234725729087966</v>
      </c>
      <c r="J44" s="264">
        <f t="shared" si="2"/>
        <v>0.96346364294016362</v>
      </c>
      <c r="K44" s="202">
        <f t="shared" si="3"/>
        <v>2.7350776975128781</v>
      </c>
    </row>
    <row r="45" spans="1:11" x14ac:dyDescent="0.25">
      <c r="A45" s="49" t="s">
        <v>89</v>
      </c>
      <c r="B45" s="180" t="s">
        <v>85</v>
      </c>
      <c r="C45" s="171">
        <v>56129</v>
      </c>
      <c r="D45" s="171">
        <v>56633</v>
      </c>
      <c r="E45" s="168">
        <v>112762</v>
      </c>
      <c r="F45" s="159">
        <f>C45/C$54</f>
        <v>0.14854364821019314</v>
      </c>
      <c r="G45" s="159">
        <f>D45/D$54</f>
        <v>0.18214887622380321</v>
      </c>
      <c r="H45" s="183">
        <f>E45/E$54</f>
        <v>0.16371312672588265</v>
      </c>
      <c r="I45" s="263">
        <f t="shared" si="1"/>
        <v>0.49776520459019885</v>
      </c>
      <c r="J45" s="263">
        <f t="shared" si="2"/>
        <v>0.5022347954098012</v>
      </c>
      <c r="K45" s="203">
        <f t="shared" si="3"/>
        <v>-504</v>
      </c>
    </row>
    <row r="46" spans="1:11" x14ac:dyDescent="0.25">
      <c r="A46" s="49" t="s">
        <v>89</v>
      </c>
      <c r="B46" s="180" t="s">
        <v>86</v>
      </c>
      <c r="C46" s="171">
        <v>14331.563899693201</v>
      </c>
      <c r="D46" s="171">
        <v>14135.077799518724</v>
      </c>
      <c r="E46" s="169">
        <v>14232.881743371203</v>
      </c>
      <c r="F46" s="194">
        <f>C46/C$55</f>
        <v>1.2769289051651875</v>
      </c>
      <c r="G46" s="194">
        <f>D46/D$55</f>
        <v>1.3698878755634014</v>
      </c>
      <c r="H46" s="183">
        <f>E46/E$54</f>
        <v>2.0663961019909468E-2</v>
      </c>
      <c r="I46" s="263">
        <f t="shared" si="1"/>
        <v>1.0069333925554436</v>
      </c>
      <c r="J46" s="263">
        <f t="shared" si="2"/>
        <v>0.99312831051251937</v>
      </c>
      <c r="K46" s="201">
        <f t="shared" si="3"/>
        <v>196.48610017447754</v>
      </c>
    </row>
    <row r="47" spans="1:11" ht="15.75" thickBot="1" x14ac:dyDescent="0.3">
      <c r="A47" s="56" t="s">
        <v>89</v>
      </c>
      <c r="B47" s="181" t="s">
        <v>87</v>
      </c>
      <c r="C47" s="172">
        <v>46.449642787151028</v>
      </c>
      <c r="D47" s="172">
        <v>45.392951106245476</v>
      </c>
      <c r="E47" s="170">
        <v>45.918935456980186</v>
      </c>
      <c r="F47" s="196">
        <f>C47/C$56</f>
        <v>0.96677890716282588</v>
      </c>
      <c r="G47" s="196">
        <f>D47/D$56</f>
        <v>0.97055522390359961</v>
      </c>
      <c r="H47" s="195">
        <f>E47/E$56</f>
        <v>0.96732687180119259</v>
      </c>
      <c r="I47" s="264">
        <f t="shared" si="1"/>
        <v>1.0115574833103012</v>
      </c>
      <c r="J47" s="264">
        <f t="shared" si="2"/>
        <v>0.98854537141377141</v>
      </c>
      <c r="K47" s="202">
        <f t="shared" si="3"/>
        <v>1.0566916809055513</v>
      </c>
    </row>
    <row r="48" spans="1:11" x14ac:dyDescent="0.25">
      <c r="A48" s="49" t="s">
        <v>90</v>
      </c>
      <c r="B48" s="180" t="s">
        <v>85</v>
      </c>
      <c r="C48" s="171">
        <v>11588</v>
      </c>
      <c r="D48" s="171">
        <v>8868</v>
      </c>
      <c r="E48" s="168">
        <v>20456</v>
      </c>
      <c r="F48" s="159">
        <f>C48/C$54</f>
        <v>3.066728064743213E-2</v>
      </c>
      <c r="G48" s="159">
        <f>D48/D$54</f>
        <v>2.852217319147294E-2</v>
      </c>
      <c r="H48" s="183">
        <f>E48/E$54</f>
        <v>2.969897412518983E-2</v>
      </c>
      <c r="I48" s="263">
        <f t="shared" si="1"/>
        <v>0.56648416112631994</v>
      </c>
      <c r="J48" s="263">
        <f t="shared" si="2"/>
        <v>0.43351583887368011</v>
      </c>
      <c r="K48" s="203">
        <f t="shared" si="3"/>
        <v>2720</v>
      </c>
    </row>
    <row r="49" spans="1:11" x14ac:dyDescent="0.25">
      <c r="A49" s="49" t="s">
        <v>90</v>
      </c>
      <c r="B49" s="180" t="s">
        <v>86</v>
      </c>
      <c r="C49" s="171">
        <v>14619.389892601064</v>
      </c>
      <c r="D49" s="171">
        <v>14866.330629610004</v>
      </c>
      <c r="E49" s="169">
        <v>14726.442613357578</v>
      </c>
      <c r="F49" s="194">
        <f>C49/C$55</f>
        <v>1.3025739312470785</v>
      </c>
      <c r="G49" s="194">
        <f>D49/D$55</f>
        <v>1.4407565612630002</v>
      </c>
      <c r="H49" s="183">
        <f>E49/E$54</f>
        <v>2.1380535692716054E-2</v>
      </c>
      <c r="I49" s="263">
        <f t="shared" si="1"/>
        <v>0.99273057835030631</v>
      </c>
      <c r="J49" s="263">
        <f t="shared" si="2"/>
        <v>1.0094991044290316</v>
      </c>
      <c r="K49" s="201">
        <f t="shared" si="3"/>
        <v>-246.94073700893932</v>
      </c>
    </row>
    <row r="50" spans="1:11" ht="15.75" thickBot="1" x14ac:dyDescent="0.3">
      <c r="A50" s="56" t="s">
        <v>90</v>
      </c>
      <c r="B50" s="181" t="s">
        <v>87</v>
      </c>
      <c r="C50" s="172">
        <v>45.018898860890573</v>
      </c>
      <c r="D50" s="172">
        <v>43.70827695083446</v>
      </c>
      <c r="E50" s="170">
        <v>44.450723504106378</v>
      </c>
      <c r="F50" s="196">
        <f>C50/C$56</f>
        <v>0.93700014103111817</v>
      </c>
      <c r="G50" s="196">
        <f>D50/D$56</f>
        <v>0.93453488897797321</v>
      </c>
      <c r="H50" s="195">
        <f>E50/E$56</f>
        <v>0.93639756428610188</v>
      </c>
      <c r="I50" s="264">
        <f t="shared" si="1"/>
        <v>1.0127821396817469</v>
      </c>
      <c r="J50" s="264">
        <f t="shared" si="2"/>
        <v>0.98329731228776673</v>
      </c>
      <c r="K50" s="202">
        <f t="shared" si="3"/>
        <v>1.3106219100561134</v>
      </c>
    </row>
    <row r="51" spans="1:11" x14ac:dyDescent="0.25">
      <c r="A51" s="198" t="s">
        <v>91</v>
      </c>
      <c r="B51" s="198"/>
      <c r="C51" s="198"/>
      <c r="D51" s="198"/>
      <c r="E51" s="198"/>
      <c r="F51" s="198"/>
      <c r="G51" s="198"/>
      <c r="H51" s="198"/>
      <c r="I51" s="198"/>
      <c r="J51" s="198"/>
      <c r="K51" s="198"/>
    </row>
    <row r="52" spans="1:11" x14ac:dyDescent="0.25">
      <c r="A52" s="418" t="s">
        <v>92</v>
      </c>
      <c r="B52" s="418"/>
      <c r="C52" s="418"/>
      <c r="D52" s="418"/>
      <c r="E52" s="418"/>
      <c r="F52" s="419"/>
      <c r="G52" s="419"/>
      <c r="H52" s="419"/>
      <c r="I52" s="420"/>
      <c r="J52" s="420"/>
      <c r="K52" s="60"/>
    </row>
    <row r="53" spans="1:11" x14ac:dyDescent="0.25">
      <c r="A53" s="61"/>
      <c r="B53" s="45" t="s">
        <v>77</v>
      </c>
      <c r="C53" s="116" t="s">
        <v>78</v>
      </c>
      <c r="D53" s="116" t="s">
        <v>79</v>
      </c>
      <c r="E53" s="173" t="s">
        <v>80</v>
      </c>
      <c r="F53" s="46"/>
      <c r="G53" s="46"/>
      <c r="H53" s="46"/>
      <c r="I53" s="265"/>
      <c r="J53" s="265"/>
      <c r="K53" s="47"/>
    </row>
    <row r="54" spans="1:11" x14ac:dyDescent="0.25">
      <c r="A54" s="409" t="s">
        <v>93</v>
      </c>
      <c r="B54" s="180" t="s">
        <v>85</v>
      </c>
      <c r="C54" s="171">
        <f>SUM(C39,C42,C45,C48)</f>
        <v>377862</v>
      </c>
      <c r="D54" s="171">
        <f t="shared" ref="D54:E54" si="4">SUM(D39,D42,D45,D48)</f>
        <v>310916</v>
      </c>
      <c r="E54" s="168">
        <f t="shared" si="4"/>
        <v>688778</v>
      </c>
      <c r="F54" s="51"/>
      <c r="G54" s="51"/>
      <c r="H54" s="51"/>
      <c r="I54" s="118"/>
      <c r="J54" s="118"/>
      <c r="K54" s="62"/>
    </row>
    <row r="55" spans="1:11" x14ac:dyDescent="0.25">
      <c r="A55" s="410"/>
      <c r="B55" s="180" t="s">
        <v>86</v>
      </c>
      <c r="C55" s="171">
        <f>(C39*C40+C42*C43+C45*C46+C48*C49)/C54</f>
        <v>11223.462670256669</v>
      </c>
      <c r="D55" s="171">
        <f t="shared" ref="D55:E55" si="5">(D39*D40+D42*D43+D45*D46+D48*D49)/D54</f>
        <v>10318.419522988559</v>
      </c>
      <c r="E55" s="168">
        <f t="shared" si="5"/>
        <v>10814.924077014708</v>
      </c>
      <c r="F55" s="53"/>
      <c r="G55" s="53"/>
      <c r="H55" s="54"/>
      <c r="I55" s="119"/>
      <c r="J55" s="119"/>
      <c r="K55" s="62"/>
    </row>
    <row r="56" spans="1:11" ht="15.75" thickBot="1" x14ac:dyDescent="0.3">
      <c r="A56" s="411"/>
      <c r="B56" s="181" t="s">
        <v>87</v>
      </c>
      <c r="C56" s="172">
        <f>(C39*C41+C42*C44+C45*C47+C48*C50)/C54</f>
        <v>48.045775971121735</v>
      </c>
      <c r="D56" s="172">
        <f t="shared" ref="D56:E56" si="6">(D39*D41+D42*D44+D45*D47+D48*D50)/D54</f>
        <v>46.770085810958584</v>
      </c>
      <c r="E56" s="170">
        <f t="shared" si="6"/>
        <v>47.469926449451059</v>
      </c>
      <c r="F56" s="58"/>
      <c r="G56" s="58"/>
      <c r="H56" s="58"/>
      <c r="I56" s="120"/>
      <c r="J56" s="120"/>
      <c r="K56" s="63"/>
    </row>
  </sheetData>
  <mergeCells count="10">
    <mergeCell ref="A54:A56"/>
    <mergeCell ref="A3:D3"/>
    <mergeCell ref="A37:E37"/>
    <mergeCell ref="F37:H37"/>
    <mergeCell ref="I37:J37"/>
    <mergeCell ref="A9:D9"/>
    <mergeCell ref="A36:K36"/>
    <mergeCell ref="A52:E52"/>
    <mergeCell ref="F52:H52"/>
    <mergeCell ref="I52:J52"/>
  </mergeCells>
  <hyperlinks>
    <hyperlink ref="A1" location="Índice!A1" display="Volt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H46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1" width="21.140625" style="33" customWidth="1"/>
    <col min="2" max="2" width="8.140625" style="33" customWidth="1"/>
    <col min="3" max="3" width="20" style="33" customWidth="1"/>
    <col min="4" max="4" width="16.42578125" style="33" bestFit="1" customWidth="1"/>
    <col min="5" max="5" width="2.5703125" style="33" customWidth="1"/>
    <col min="6" max="16384" width="9.140625" style="33"/>
  </cols>
  <sheetData>
    <row r="1" spans="1:8" x14ac:dyDescent="0.25">
      <c r="A1" s="43" t="s">
        <v>72</v>
      </c>
    </row>
    <row r="2" spans="1:8" ht="19.5" customHeight="1" x14ac:dyDescent="0.25">
      <c r="D2" s="15"/>
    </row>
    <row r="3" spans="1:8" ht="30.75" customHeight="1" thickBot="1" x14ac:dyDescent="0.3">
      <c r="A3" s="455" t="s">
        <v>223</v>
      </c>
      <c r="B3" s="482" t="s">
        <v>2</v>
      </c>
      <c r="C3" s="16" t="s">
        <v>224</v>
      </c>
      <c r="D3" s="280" t="s">
        <v>225</v>
      </c>
      <c r="F3" s="4"/>
      <c r="G3" s="4"/>
      <c r="H3" s="4"/>
    </row>
    <row r="4" spans="1:8" ht="66" customHeight="1" x14ac:dyDescent="0.25">
      <c r="A4" s="455"/>
      <c r="B4" s="482"/>
      <c r="C4" s="2" t="s">
        <v>59</v>
      </c>
      <c r="D4" s="3" t="s">
        <v>5</v>
      </c>
    </row>
    <row r="5" spans="1:8" x14ac:dyDescent="0.25">
      <c r="A5" s="289">
        <v>2020</v>
      </c>
      <c r="B5" s="302">
        <v>1.0389999999999999</v>
      </c>
      <c r="C5" s="303">
        <v>107351899791.77463</v>
      </c>
      <c r="D5" s="303">
        <v>100879070000</v>
      </c>
    </row>
    <row r="6" spans="1:8" x14ac:dyDescent="0.25">
      <c r="A6" s="289">
        <v>2021</v>
      </c>
      <c r="B6" s="302">
        <v>1.0795209999999997</v>
      </c>
      <c r="C6" s="303">
        <v>115361453631.72105</v>
      </c>
      <c r="D6" s="303">
        <v>107879221000</v>
      </c>
    </row>
    <row r="7" spans="1:8" x14ac:dyDescent="0.25">
      <c r="A7" s="289">
        <v>2022</v>
      </c>
      <c r="B7" s="302">
        <v>1.1216223189999996</v>
      </c>
      <c r="C7" s="303">
        <v>123233236311.30592</v>
      </c>
      <c r="D7" s="303">
        <v>115222703000</v>
      </c>
    </row>
    <row r="8" spans="1:8" x14ac:dyDescent="0.25">
      <c r="A8" s="289">
        <v>2023</v>
      </c>
      <c r="B8" s="302">
        <v>1.1653655894409995</v>
      </c>
      <c r="C8" s="303">
        <v>130944334706.83305</v>
      </c>
      <c r="D8" s="303">
        <v>122827494000</v>
      </c>
    </row>
    <row r="9" spans="1:8" x14ac:dyDescent="0.25">
      <c r="A9" s="289">
        <v>2024</v>
      </c>
      <c r="B9" s="302">
        <v>1.2108148474291984</v>
      </c>
      <c r="C9" s="303">
        <v>138782771306.71881</v>
      </c>
      <c r="D9" s="303">
        <v>130947528000</v>
      </c>
    </row>
    <row r="10" spans="1:8" x14ac:dyDescent="0.25">
      <c r="A10" s="289">
        <v>2025</v>
      </c>
      <c r="B10" s="302">
        <v>1.2580366264789371</v>
      </c>
      <c r="C10" s="303">
        <v>146939864227.41125</v>
      </c>
      <c r="D10" s="303">
        <v>139573486000</v>
      </c>
    </row>
    <row r="11" spans="1:8" x14ac:dyDescent="0.25">
      <c r="A11" s="289">
        <v>2026</v>
      </c>
      <c r="B11" s="302">
        <v>1.3071000549116156</v>
      </c>
      <c r="C11" s="303">
        <v>154710650795.58585</v>
      </c>
      <c r="D11" s="303">
        <v>148487649000</v>
      </c>
    </row>
    <row r="12" spans="1:8" x14ac:dyDescent="0.25">
      <c r="A12" s="289">
        <v>2027</v>
      </c>
      <c r="B12" s="302">
        <v>1.3580769570531686</v>
      </c>
      <c r="C12" s="303">
        <v>162195067323.40689</v>
      </c>
      <c r="D12" s="303">
        <v>154557029000</v>
      </c>
    </row>
    <row r="13" spans="1:8" x14ac:dyDescent="0.25">
      <c r="A13" s="289">
        <v>2028</v>
      </c>
      <c r="B13" s="302">
        <v>1.4110419583782421</v>
      </c>
      <c r="C13" s="303">
        <v>170308228547.67807</v>
      </c>
      <c r="D13" s="303">
        <v>160444946000</v>
      </c>
    </row>
    <row r="14" spans="1:8" x14ac:dyDescent="0.25">
      <c r="A14" s="289">
        <v>2029</v>
      </c>
      <c r="B14" s="302">
        <v>1.4660725947549935</v>
      </c>
      <c r="C14" s="303">
        <v>177494018449.35611</v>
      </c>
      <c r="D14" s="303">
        <v>166151333000</v>
      </c>
    </row>
    <row r="15" spans="1:8" x14ac:dyDescent="0.25">
      <c r="A15" s="289">
        <v>2030</v>
      </c>
      <c r="B15" s="302">
        <v>1.5232494259504381</v>
      </c>
      <c r="C15" s="303">
        <v>184768752678.01556</v>
      </c>
      <c r="D15" s="303">
        <v>171958755000</v>
      </c>
    </row>
    <row r="16" spans="1:8" x14ac:dyDescent="0.25">
      <c r="A16" s="289">
        <v>2031</v>
      </c>
      <c r="B16" s="302">
        <v>1.582656153562505</v>
      </c>
      <c r="C16" s="303">
        <v>192395012955.41428</v>
      </c>
      <c r="D16" s="303">
        <v>177766430000</v>
      </c>
    </row>
    <row r="17" spans="1:4" x14ac:dyDescent="0.25">
      <c r="A17" s="289">
        <v>2032</v>
      </c>
      <c r="B17" s="302">
        <v>1.6443797435514427</v>
      </c>
      <c r="C17" s="303">
        <v>199144826270.8959</v>
      </c>
      <c r="D17" s="303">
        <v>183864323000</v>
      </c>
    </row>
    <row r="18" spans="1:4" x14ac:dyDescent="0.25">
      <c r="A18" s="289">
        <v>2033</v>
      </c>
      <c r="B18" s="302">
        <v>1.7085105535499487</v>
      </c>
      <c r="C18" s="303">
        <v>206795152116.52692</v>
      </c>
      <c r="D18" s="303">
        <v>190169994000</v>
      </c>
    </row>
    <row r="19" spans="1:4" x14ac:dyDescent="0.25">
      <c r="A19" s="289">
        <v>2034</v>
      </c>
      <c r="B19" s="302">
        <v>1.7751424651383967</v>
      </c>
      <c r="C19" s="303">
        <v>215110233084.60138</v>
      </c>
      <c r="D19" s="303">
        <v>196701173000</v>
      </c>
    </row>
    <row r="20" spans="1:4" x14ac:dyDescent="0.25">
      <c r="A20" s="289">
        <v>2035</v>
      </c>
      <c r="B20" s="302">
        <v>1.8443730212787941</v>
      </c>
      <c r="C20" s="303">
        <v>223058993151.74362</v>
      </c>
      <c r="D20" s="303">
        <v>203153802000</v>
      </c>
    </row>
    <row r="21" spans="1:4" x14ac:dyDescent="0.25">
      <c r="A21" s="289">
        <v>2036</v>
      </c>
      <c r="B21" s="302">
        <v>1.9163035691086669</v>
      </c>
      <c r="C21" s="303">
        <v>231825744930.68686</v>
      </c>
      <c r="D21" s="303">
        <v>209658571000</v>
      </c>
    </row>
    <row r="22" spans="1:4" x14ac:dyDescent="0.25">
      <c r="A22" s="289">
        <v>2037</v>
      </c>
      <c r="B22" s="302">
        <v>1.9910394083039049</v>
      </c>
      <c r="C22" s="303">
        <v>240389469108.06552</v>
      </c>
      <c r="D22" s="303">
        <v>216056701000</v>
      </c>
    </row>
    <row r="23" spans="1:4" x14ac:dyDescent="0.25">
      <c r="A23" s="289">
        <v>2038</v>
      </c>
      <c r="B23" s="302">
        <v>2.068689945227757</v>
      </c>
      <c r="C23" s="303">
        <v>249465721070.3284</v>
      </c>
      <c r="D23" s="303">
        <v>222413553000</v>
      </c>
    </row>
    <row r="24" spans="1:4" x14ac:dyDescent="0.25">
      <c r="A24" s="289">
        <v>2039</v>
      </c>
      <c r="B24" s="302">
        <v>2.1493688530916395</v>
      </c>
      <c r="C24" s="303">
        <v>258890132127.83151</v>
      </c>
      <c r="D24" s="303">
        <v>228466656000</v>
      </c>
    </row>
    <row r="25" spans="1:4" x14ac:dyDescent="0.25">
      <c r="A25" s="289">
        <v>2040</v>
      </c>
      <c r="B25" s="302">
        <v>2.2331942383622132</v>
      </c>
      <c r="C25" s="303">
        <v>266304627676.10654</v>
      </c>
      <c r="D25" s="303">
        <v>234240041000</v>
      </c>
    </row>
    <row r="26" spans="1:4" x14ac:dyDescent="0.25">
      <c r="A26" s="289">
        <v>2041</v>
      </c>
      <c r="B26" s="302">
        <v>2.3202888136583395</v>
      </c>
      <c r="C26" s="303">
        <v>271556692420.09738</v>
      </c>
      <c r="D26" s="303">
        <v>239672494000</v>
      </c>
    </row>
    <row r="27" spans="1:4" x14ac:dyDescent="0.25">
      <c r="A27" s="289">
        <v>2042</v>
      </c>
      <c r="B27" s="302">
        <v>2.4107800773910144</v>
      </c>
      <c r="C27" s="303">
        <v>278440537884.08051</v>
      </c>
      <c r="D27" s="303">
        <v>244803575000</v>
      </c>
    </row>
    <row r="28" spans="1:4" x14ac:dyDescent="0.25">
      <c r="A28" s="289">
        <v>2043</v>
      </c>
      <c r="B28" s="302">
        <v>2.5048005004092637</v>
      </c>
      <c r="C28" s="303">
        <v>285630151806.43268</v>
      </c>
      <c r="D28" s="303">
        <v>249335587000</v>
      </c>
    </row>
    <row r="29" spans="1:4" x14ac:dyDescent="0.25">
      <c r="A29" s="289">
        <v>2044</v>
      </c>
      <c r="B29" s="302">
        <v>2.6024877199252248</v>
      </c>
      <c r="C29" s="303">
        <v>292162833244.22491</v>
      </c>
      <c r="D29" s="303">
        <v>253301853000</v>
      </c>
    </row>
    <row r="30" spans="1:4" x14ac:dyDescent="0.25">
      <c r="A30" s="289">
        <v>2045</v>
      </c>
      <c r="B30" s="302">
        <v>2.7039847410023081</v>
      </c>
      <c r="C30" s="303">
        <v>298268706599.1958</v>
      </c>
      <c r="D30" s="303">
        <v>256567157000</v>
      </c>
    </row>
    <row r="31" spans="1:4" x14ac:dyDescent="0.25">
      <c r="A31" s="289">
        <v>2046</v>
      </c>
      <c r="B31" s="302">
        <v>2.809440145901398</v>
      </c>
      <c r="C31" s="303">
        <v>303458423956.45111</v>
      </c>
      <c r="D31" s="303">
        <v>259270879000</v>
      </c>
    </row>
    <row r="32" spans="1:4" x14ac:dyDescent="0.25">
      <c r="A32" s="289">
        <v>2047</v>
      </c>
      <c r="B32" s="302">
        <v>2.9190083115915524</v>
      </c>
      <c r="C32" s="303">
        <v>307506100399.13965</v>
      </c>
      <c r="D32" s="303">
        <v>261293861000</v>
      </c>
    </row>
    <row r="33" spans="1:4" x14ac:dyDescent="0.25">
      <c r="A33" s="289">
        <v>2048</v>
      </c>
      <c r="B33" s="302">
        <v>3.0328496357436228</v>
      </c>
      <c r="C33" s="303">
        <v>309186455900.57745</v>
      </c>
      <c r="D33" s="303">
        <v>262637370000</v>
      </c>
    </row>
    <row r="34" spans="1:4" x14ac:dyDescent="0.25">
      <c r="A34" s="289">
        <v>2049</v>
      </c>
      <c r="B34" s="302">
        <v>3.1511307715376238</v>
      </c>
      <c r="C34" s="303">
        <v>310992478969.52692</v>
      </c>
      <c r="D34" s="303">
        <v>263382134000</v>
      </c>
    </row>
    <row r="35" spans="1:4" x14ac:dyDescent="0.25">
      <c r="A35" s="289">
        <v>2050</v>
      </c>
      <c r="B35" s="302">
        <v>3.2740248716275908</v>
      </c>
      <c r="C35" s="303">
        <v>312026936248.32697</v>
      </c>
      <c r="D35" s="303">
        <v>263584230000</v>
      </c>
    </row>
    <row r="36" spans="1:4" x14ac:dyDescent="0.25">
      <c r="A36" s="289">
        <v>2051</v>
      </c>
      <c r="B36" s="302">
        <v>3.4017118416210668</v>
      </c>
      <c r="C36" s="303">
        <v>311787588155.4718</v>
      </c>
      <c r="D36" s="303">
        <v>263234388000</v>
      </c>
    </row>
    <row r="37" spans="1:4" x14ac:dyDescent="0.25">
      <c r="A37" s="289">
        <v>2052</v>
      </c>
      <c r="B37" s="302">
        <v>3.5343786034442881</v>
      </c>
      <c r="C37" s="303">
        <v>310451485959.05811</v>
      </c>
      <c r="D37" s="303">
        <v>262368464000</v>
      </c>
    </row>
    <row r="38" spans="1:4" x14ac:dyDescent="0.25">
      <c r="A38" s="289">
        <v>2053</v>
      </c>
      <c r="B38" s="302">
        <v>3.6722193689786149</v>
      </c>
      <c r="C38" s="303">
        <v>308398865205.6131</v>
      </c>
      <c r="D38" s="303">
        <v>260985172000</v>
      </c>
    </row>
    <row r="39" spans="1:4" x14ac:dyDescent="0.25">
      <c r="A39" s="289">
        <v>2054</v>
      </c>
      <c r="B39" s="302">
        <v>3.8154359243687805</v>
      </c>
      <c r="C39" s="303">
        <v>306497415399.5979</v>
      </c>
      <c r="D39" s="303">
        <v>259135300000</v>
      </c>
    </row>
    <row r="40" spans="1:4" x14ac:dyDescent="0.25">
      <c r="A40" s="289">
        <v>2055</v>
      </c>
      <c r="B40" s="302">
        <v>3.9642379254191629</v>
      </c>
      <c r="C40" s="303">
        <v>303694773924.3797</v>
      </c>
      <c r="D40" s="303">
        <v>256844353000</v>
      </c>
    </row>
    <row r="41" spans="1:4" x14ac:dyDescent="0.25">
      <c r="A41" s="289">
        <v>2056</v>
      </c>
      <c r="B41" s="302">
        <v>4.1188432045105099</v>
      </c>
      <c r="C41" s="303">
        <v>302085832355.07959</v>
      </c>
      <c r="D41" s="303">
        <v>254132622000</v>
      </c>
    </row>
    <row r="42" spans="1:4" x14ac:dyDescent="0.25">
      <c r="A42" s="289">
        <v>2057</v>
      </c>
      <c r="B42" s="302">
        <v>4.2794780894864193</v>
      </c>
      <c r="C42" s="303">
        <v>301186696427.95898</v>
      </c>
      <c r="D42" s="303">
        <v>251016505000</v>
      </c>
    </row>
    <row r="43" spans="1:4" x14ac:dyDescent="0.25">
      <c r="A43" s="289">
        <v>2058</v>
      </c>
      <c r="B43" s="302">
        <v>4.4463777349763891</v>
      </c>
      <c r="C43" s="303">
        <v>299443821450.64044</v>
      </c>
      <c r="D43" s="303">
        <v>247504735000</v>
      </c>
    </row>
    <row r="44" spans="1:4" x14ac:dyDescent="0.25">
      <c r="A44" s="289">
        <v>2059</v>
      </c>
      <c r="B44" s="302">
        <v>4.619786466640468</v>
      </c>
      <c r="C44" s="303">
        <v>295206115747.37769</v>
      </c>
      <c r="D44" s="303">
        <v>243600667000</v>
      </c>
    </row>
    <row r="45" spans="1:4" ht="15.75" thickBot="1" x14ac:dyDescent="0.3">
      <c r="A45" s="293">
        <v>2060</v>
      </c>
      <c r="B45" s="304">
        <v>4.7999581388394459</v>
      </c>
      <c r="C45" s="305">
        <v>291441686234.6709</v>
      </c>
      <c r="D45" s="305">
        <v>239307169000</v>
      </c>
    </row>
    <row r="46" spans="1:4" x14ac:dyDescent="0.25">
      <c r="A46" s="287" t="s">
        <v>226</v>
      </c>
    </row>
  </sheetData>
  <mergeCells count="2">
    <mergeCell ref="A3:A4"/>
    <mergeCell ref="B3:B4"/>
  </mergeCells>
  <hyperlinks>
    <hyperlink ref="A1" location="Índice!A1" display="Volt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S50"/>
  <sheetViews>
    <sheetView zoomScale="85" zoomScaleNormal="85" workbookViewId="0"/>
  </sheetViews>
  <sheetFormatPr defaultRowHeight="15" x14ac:dyDescent="0.25"/>
  <cols>
    <col min="1" max="1" width="15.85546875" style="33" bestFit="1" customWidth="1"/>
    <col min="2" max="4" width="15" style="33" bestFit="1" customWidth="1"/>
    <col min="5" max="7" width="18.28515625" style="33" bestFit="1" customWidth="1"/>
    <col min="8" max="8" width="12.5703125" style="33" bestFit="1" customWidth="1"/>
    <col min="9" max="9" width="12" style="33" customWidth="1"/>
    <col min="10" max="10" width="19.28515625" style="33" customWidth="1"/>
    <col min="11" max="11" width="18.42578125" style="33" customWidth="1"/>
    <col min="12" max="12" width="19.5703125" style="33" customWidth="1"/>
    <col min="13" max="13" width="21.28515625" style="33" customWidth="1"/>
    <col min="14" max="14" width="10.85546875" style="33" customWidth="1"/>
    <col min="15" max="15" width="13.42578125" style="33" customWidth="1"/>
    <col min="16" max="16" width="21.140625" style="33" customWidth="1"/>
    <col min="17" max="17" width="19" style="33" customWidth="1"/>
    <col min="18" max="19" width="18.7109375" style="33" customWidth="1"/>
    <col min="20" max="16384" width="9.140625" style="33"/>
  </cols>
  <sheetData>
    <row r="1" spans="1:19" x14ac:dyDescent="0.25">
      <c r="A1" s="43" t="s">
        <v>72</v>
      </c>
    </row>
    <row r="3" spans="1:19" ht="27.75" customHeight="1" x14ac:dyDescent="0.25">
      <c r="A3" s="486" t="s">
        <v>50</v>
      </c>
      <c r="B3" s="486"/>
      <c r="C3" s="486"/>
      <c r="D3" s="486"/>
      <c r="E3" s="486"/>
      <c r="F3" s="486"/>
      <c r="G3" s="486"/>
      <c r="I3" s="486" t="s">
        <v>51</v>
      </c>
      <c r="J3" s="486"/>
      <c r="K3" s="486"/>
      <c r="L3" s="486"/>
      <c r="M3" s="486"/>
      <c r="O3" s="486" t="s">
        <v>52</v>
      </c>
      <c r="P3" s="486"/>
      <c r="Q3" s="486"/>
      <c r="R3" s="486"/>
      <c r="S3" s="486"/>
    </row>
    <row r="4" spans="1:19" ht="29.25" customHeight="1" thickBot="1" x14ac:dyDescent="0.3">
      <c r="A4" s="494" t="s">
        <v>16</v>
      </c>
      <c r="B4" s="479" t="s">
        <v>27</v>
      </c>
      <c r="C4" s="457"/>
      <c r="D4" s="458"/>
      <c r="E4" s="457" t="s">
        <v>28</v>
      </c>
      <c r="F4" s="457"/>
      <c r="G4" s="457"/>
      <c r="I4" s="490" t="s">
        <v>16</v>
      </c>
      <c r="J4" s="491" t="s">
        <v>29</v>
      </c>
      <c r="K4" s="492"/>
      <c r="L4" s="493" t="s">
        <v>30</v>
      </c>
      <c r="M4" s="493"/>
      <c r="O4" s="487" t="s">
        <v>16</v>
      </c>
      <c r="P4" s="488" t="s">
        <v>31</v>
      </c>
      <c r="Q4" s="489"/>
      <c r="R4" s="476" t="s">
        <v>32</v>
      </c>
      <c r="S4" s="476"/>
    </row>
    <row r="5" spans="1:19" ht="15.75" thickBot="1" x14ac:dyDescent="0.3">
      <c r="A5" s="494"/>
      <c r="B5" s="477" t="s">
        <v>1</v>
      </c>
      <c r="C5" s="478"/>
      <c r="D5" s="66" t="s">
        <v>11</v>
      </c>
      <c r="E5" s="478" t="s">
        <v>1</v>
      </c>
      <c r="F5" s="478"/>
      <c r="G5" s="17" t="s">
        <v>11</v>
      </c>
      <c r="I5" s="490"/>
      <c r="J5" s="68" t="s">
        <v>1</v>
      </c>
      <c r="K5" s="67" t="s">
        <v>11</v>
      </c>
      <c r="L5" s="80" t="s">
        <v>1</v>
      </c>
      <c r="M5" s="68" t="s">
        <v>11</v>
      </c>
      <c r="O5" s="487"/>
      <c r="P5" s="70" t="s">
        <v>1</v>
      </c>
      <c r="Q5" s="69" t="s">
        <v>11</v>
      </c>
      <c r="R5" s="81" t="s">
        <v>1</v>
      </c>
      <c r="S5" s="70" t="s">
        <v>11</v>
      </c>
    </row>
    <row r="6" spans="1:19" x14ac:dyDescent="0.25">
      <c r="A6" s="494"/>
      <c r="B6" s="71" t="s">
        <v>17</v>
      </c>
      <c r="C6" s="13" t="s">
        <v>18</v>
      </c>
      <c r="D6" s="72" t="s">
        <v>17</v>
      </c>
      <c r="E6" s="13" t="s">
        <v>17</v>
      </c>
      <c r="F6" s="9" t="s">
        <v>18</v>
      </c>
      <c r="G6" s="71" t="s">
        <v>17</v>
      </c>
      <c r="I6" s="490"/>
      <c r="J6" s="73" t="s">
        <v>17</v>
      </c>
      <c r="K6" s="75" t="s">
        <v>17</v>
      </c>
      <c r="L6" s="74" t="s">
        <v>17</v>
      </c>
      <c r="M6" s="73" t="s">
        <v>17</v>
      </c>
      <c r="O6" s="487"/>
      <c r="P6" s="76" t="s">
        <v>17</v>
      </c>
      <c r="Q6" s="78" t="s">
        <v>17</v>
      </c>
      <c r="R6" s="77" t="s">
        <v>17</v>
      </c>
      <c r="S6" s="76" t="s">
        <v>17</v>
      </c>
    </row>
    <row r="7" spans="1:19" ht="12" customHeight="1" x14ac:dyDescent="0.25">
      <c r="A7" s="79">
        <v>2020</v>
      </c>
      <c r="B7" s="317">
        <v>793722235.26190186</v>
      </c>
      <c r="C7" s="307">
        <v>5473057161</v>
      </c>
      <c r="D7" s="318">
        <v>583857905.11451721</v>
      </c>
      <c r="E7" s="298">
        <v>793722235.26190186</v>
      </c>
      <c r="F7" s="298">
        <v>5473057161</v>
      </c>
      <c r="G7" s="298">
        <v>583857905.11451721</v>
      </c>
      <c r="H7" s="35"/>
      <c r="I7" s="79">
        <v>2020</v>
      </c>
      <c r="J7" s="326">
        <v>250502811.85249329</v>
      </c>
      <c r="K7" s="307">
        <v>142934873.66000366</v>
      </c>
      <c r="L7" s="326">
        <v>250502811.85249329</v>
      </c>
      <c r="M7" s="298">
        <v>142934873.66000366</v>
      </c>
      <c r="O7" s="79">
        <v>2020</v>
      </c>
      <c r="P7" s="334">
        <v>543219423.40940094</v>
      </c>
      <c r="Q7" s="307">
        <v>440923031.45450211</v>
      </c>
      <c r="R7" s="334">
        <v>543219423.40940094</v>
      </c>
      <c r="S7" s="298">
        <v>440923031.45450211</v>
      </c>
    </row>
    <row r="8" spans="1:19" ht="12" customHeight="1" x14ac:dyDescent="0.25">
      <c r="A8" s="389">
        <v>2021</v>
      </c>
      <c r="B8" s="319">
        <v>1983268420.2913971</v>
      </c>
      <c r="C8" s="310">
        <v>8613497175</v>
      </c>
      <c r="D8" s="320">
        <v>1284995379.3638916</v>
      </c>
      <c r="E8" s="321">
        <v>2776990655.553299</v>
      </c>
      <c r="F8" s="321">
        <v>14086554336</v>
      </c>
      <c r="G8" s="321">
        <v>1868853284.4784088</v>
      </c>
      <c r="H8" s="35"/>
      <c r="I8" s="391">
        <v>2021</v>
      </c>
      <c r="J8" s="327">
        <v>1173857841.6378021</v>
      </c>
      <c r="K8" s="328">
        <v>629358964.59989929</v>
      </c>
      <c r="L8" s="327">
        <v>1424360653.4902954</v>
      </c>
      <c r="M8" s="329">
        <v>772293838.25990295</v>
      </c>
      <c r="O8" s="389">
        <v>2021</v>
      </c>
      <c r="P8" s="335">
        <v>809410578.65359879</v>
      </c>
      <c r="Q8" s="310">
        <v>655636414.76399994</v>
      </c>
      <c r="R8" s="335">
        <v>1352630002.0629997</v>
      </c>
      <c r="S8" s="321">
        <v>1096559446.218502</v>
      </c>
    </row>
    <row r="9" spans="1:19" ht="12" customHeight="1" x14ac:dyDescent="0.25">
      <c r="A9" s="79">
        <v>2022</v>
      </c>
      <c r="B9" s="317">
        <v>4060259857.8207855</v>
      </c>
      <c r="C9" s="307">
        <v>11404437554</v>
      </c>
      <c r="D9" s="318">
        <v>2460056261.4126892</v>
      </c>
      <c r="E9" s="298">
        <v>6837250513.3740845</v>
      </c>
      <c r="F9" s="298">
        <v>25490991890</v>
      </c>
      <c r="G9" s="298">
        <v>4328909545.891098</v>
      </c>
      <c r="H9" s="35"/>
      <c r="I9" s="79">
        <v>2022</v>
      </c>
      <c r="J9" s="326">
        <v>2977384314.61409</v>
      </c>
      <c r="K9" s="307">
        <v>1585716852.2704926</v>
      </c>
      <c r="L9" s="326">
        <v>4401744968.1043854</v>
      </c>
      <c r="M9" s="298">
        <v>2358010690.5303955</v>
      </c>
      <c r="O9" s="79">
        <v>2022</v>
      </c>
      <c r="P9" s="334">
        <v>1082875543.2066994</v>
      </c>
      <c r="Q9" s="307">
        <v>874339409.14220047</v>
      </c>
      <c r="R9" s="334">
        <v>2435505545.2696991</v>
      </c>
      <c r="S9" s="298">
        <v>1970898855.3607025</v>
      </c>
    </row>
    <row r="10" spans="1:19" ht="12" customHeight="1" x14ac:dyDescent="0.25">
      <c r="A10" s="389">
        <v>2023</v>
      </c>
      <c r="B10" s="319">
        <v>6856910240.3275909</v>
      </c>
      <c r="C10" s="310">
        <v>14008581642</v>
      </c>
      <c r="D10" s="320">
        <v>3863162811.0213928</v>
      </c>
      <c r="E10" s="321">
        <v>13694160753.701675</v>
      </c>
      <c r="F10" s="321">
        <v>39499573532</v>
      </c>
      <c r="G10" s="321">
        <v>8192072356.9124908</v>
      </c>
      <c r="H10" s="35"/>
      <c r="I10" s="391">
        <v>2023</v>
      </c>
      <c r="J10" s="327">
        <v>5470945712.4165955</v>
      </c>
      <c r="K10" s="328">
        <v>2746602624.85849</v>
      </c>
      <c r="L10" s="327">
        <v>9872690680.5209808</v>
      </c>
      <c r="M10" s="329">
        <v>5104613315.3888855</v>
      </c>
      <c r="O10" s="389">
        <v>2023</v>
      </c>
      <c r="P10" s="335">
        <v>1385964527.9109993</v>
      </c>
      <c r="Q10" s="310">
        <v>1116560186.162899</v>
      </c>
      <c r="R10" s="335">
        <v>3821470073.1806984</v>
      </c>
      <c r="S10" s="321">
        <v>3087459041.5236015</v>
      </c>
    </row>
    <row r="11" spans="1:19" ht="12" customHeight="1" x14ac:dyDescent="0.25">
      <c r="A11" s="79">
        <v>2024</v>
      </c>
      <c r="B11" s="317">
        <v>10248418981.636597</v>
      </c>
      <c r="C11" s="307">
        <v>16772753894</v>
      </c>
      <c r="D11" s="318">
        <v>5487007412.9525146</v>
      </c>
      <c r="E11" s="298">
        <v>23942579735.338272</v>
      </c>
      <c r="F11" s="298">
        <v>56272327426</v>
      </c>
      <c r="G11" s="298">
        <v>13679079769.865005</v>
      </c>
      <c r="H11" s="35"/>
      <c r="I11" s="79">
        <v>2024</v>
      </c>
      <c r="J11" s="326">
        <v>8532384990.1985016</v>
      </c>
      <c r="K11" s="307">
        <v>4105393849.7121124</v>
      </c>
      <c r="L11" s="326">
        <v>18405075670.719482</v>
      </c>
      <c r="M11" s="298">
        <v>9210007165.1009979</v>
      </c>
      <c r="O11" s="79">
        <v>2024</v>
      </c>
      <c r="P11" s="334">
        <v>1716033991.4380989</v>
      </c>
      <c r="Q11" s="307">
        <v>1381613563.2403984</v>
      </c>
      <c r="R11" s="334">
        <v>5537504064.6187973</v>
      </c>
      <c r="S11" s="298">
        <v>4469072604.7639999</v>
      </c>
    </row>
    <row r="12" spans="1:19" ht="12" customHeight="1" x14ac:dyDescent="0.25">
      <c r="A12" s="389">
        <v>2025</v>
      </c>
      <c r="B12" s="319">
        <v>13878480503.927902</v>
      </c>
      <c r="C12" s="310">
        <v>18611294629</v>
      </c>
      <c r="D12" s="320">
        <v>7120309970.4611053</v>
      </c>
      <c r="E12" s="321">
        <v>37821060239.266174</v>
      </c>
      <c r="F12" s="321">
        <v>74883622055</v>
      </c>
      <c r="G12" s="321">
        <v>20799389740.326111</v>
      </c>
      <c r="H12" s="35"/>
      <c r="I12" s="391">
        <v>2025</v>
      </c>
      <c r="J12" s="327">
        <v>11884408236.049194</v>
      </c>
      <c r="K12" s="328">
        <v>5515445067.129303</v>
      </c>
      <c r="L12" s="327">
        <v>30289483906.768677</v>
      </c>
      <c r="M12" s="329">
        <v>14725452232.230301</v>
      </c>
      <c r="O12" s="389">
        <v>2025</v>
      </c>
      <c r="P12" s="335">
        <v>1994072267.8787003</v>
      </c>
      <c r="Q12" s="310">
        <v>1604864903.3318024</v>
      </c>
      <c r="R12" s="335">
        <v>7531576332.4974976</v>
      </c>
      <c r="S12" s="321">
        <v>6073937508.0958023</v>
      </c>
    </row>
    <row r="13" spans="1:19" ht="12" customHeight="1" x14ac:dyDescent="0.25">
      <c r="A13" s="79">
        <v>2026</v>
      </c>
      <c r="B13" s="317">
        <v>17238983863.180679</v>
      </c>
      <c r="C13" s="307">
        <v>19789771470</v>
      </c>
      <c r="D13" s="318">
        <v>8847317209.2652893</v>
      </c>
      <c r="E13" s="298">
        <v>55060044102.446854</v>
      </c>
      <c r="F13" s="298">
        <v>94673393525</v>
      </c>
      <c r="G13" s="298">
        <v>29646706949.5914</v>
      </c>
      <c r="H13" s="35"/>
      <c r="I13" s="79">
        <v>2026</v>
      </c>
      <c r="J13" s="326">
        <v>14894507169.515991</v>
      </c>
      <c r="K13" s="307">
        <v>6960007313.36409</v>
      </c>
      <c r="L13" s="326">
        <v>45183991076.284668</v>
      </c>
      <c r="M13" s="298">
        <v>21685459545.594391</v>
      </c>
      <c r="O13" s="79">
        <v>2026</v>
      </c>
      <c r="P13" s="334">
        <v>2344476693.6646996</v>
      </c>
      <c r="Q13" s="307">
        <v>1887309895.9011993</v>
      </c>
      <c r="R13" s="334">
        <v>9876053026.1621971</v>
      </c>
      <c r="S13" s="298">
        <v>7961247403.9970016</v>
      </c>
    </row>
    <row r="14" spans="1:19" ht="12" customHeight="1" x14ac:dyDescent="0.25">
      <c r="A14" s="389">
        <v>2027</v>
      </c>
      <c r="B14" s="319">
        <v>19992783446.596695</v>
      </c>
      <c r="C14" s="310">
        <v>20299366620</v>
      </c>
      <c r="D14" s="320">
        <v>10521953170.105698</v>
      </c>
      <c r="E14" s="321">
        <v>75052827549.043549</v>
      </c>
      <c r="F14" s="321">
        <v>114972760145</v>
      </c>
      <c r="G14" s="321">
        <v>40168660119.697098</v>
      </c>
      <c r="H14" s="35"/>
      <c r="I14" s="391">
        <v>2027</v>
      </c>
      <c r="J14" s="327">
        <v>17234647149.166595</v>
      </c>
      <c r="K14" s="328">
        <v>8301053447.7962036</v>
      </c>
      <c r="L14" s="327">
        <v>62418638225.451263</v>
      </c>
      <c r="M14" s="329">
        <v>29986512993.390594</v>
      </c>
      <c r="O14" s="389">
        <v>2027</v>
      </c>
      <c r="P14" s="335">
        <v>2758136297.4300995</v>
      </c>
      <c r="Q14" s="310">
        <v>2220899722.3094978</v>
      </c>
      <c r="R14" s="335">
        <v>12634189323.592297</v>
      </c>
      <c r="S14" s="321">
        <v>10182147126.306499</v>
      </c>
    </row>
    <row r="15" spans="1:19" ht="12" customHeight="1" x14ac:dyDescent="0.25">
      <c r="A15" s="79">
        <v>2028</v>
      </c>
      <c r="B15" s="317">
        <v>22168723351.461105</v>
      </c>
      <c r="C15" s="307">
        <v>20364943918</v>
      </c>
      <c r="D15" s="318">
        <v>12434019287.590515</v>
      </c>
      <c r="E15" s="298">
        <v>97221550900.504654</v>
      </c>
      <c r="F15" s="298">
        <v>135337704063</v>
      </c>
      <c r="G15" s="298">
        <v>52602679407.287613</v>
      </c>
      <c r="H15" s="35"/>
      <c r="I15" s="79">
        <v>2028</v>
      </c>
      <c r="J15" s="326">
        <v>19009072939.243103</v>
      </c>
      <c r="K15" s="307">
        <v>9889489629.5714111</v>
      </c>
      <c r="L15" s="326">
        <v>81427711164.694366</v>
      </c>
      <c r="M15" s="298">
        <v>39876002622.962006</v>
      </c>
      <c r="O15" s="79">
        <v>2028</v>
      </c>
      <c r="P15" s="334">
        <v>3159650412.2179985</v>
      </c>
      <c r="Q15" s="307">
        <v>2544529658.0191002</v>
      </c>
      <c r="R15" s="334">
        <v>15793839735.810295</v>
      </c>
      <c r="S15" s="298">
        <v>12726676784.3256</v>
      </c>
    </row>
    <row r="16" spans="1:19" ht="12" customHeight="1" x14ac:dyDescent="0.25">
      <c r="A16" s="393">
        <v>2029</v>
      </c>
      <c r="B16" s="319">
        <v>23355550930.576096</v>
      </c>
      <c r="C16" s="310">
        <v>20035184003</v>
      </c>
      <c r="D16" s="320">
        <v>14216743553.368805</v>
      </c>
      <c r="E16" s="322">
        <v>120577101831.08075</v>
      </c>
      <c r="F16" s="322">
        <v>155372888066</v>
      </c>
      <c r="G16" s="322">
        <v>66819422960.656418</v>
      </c>
      <c r="H16" s="35"/>
      <c r="I16" s="391">
        <v>2029</v>
      </c>
      <c r="J16" s="327">
        <v>19772304283.784897</v>
      </c>
      <c r="K16" s="328">
        <v>11328793051.482605</v>
      </c>
      <c r="L16" s="330">
        <v>101200015448.47926</v>
      </c>
      <c r="M16" s="331">
        <v>51204795674.444611</v>
      </c>
      <c r="O16" s="389">
        <v>2029</v>
      </c>
      <c r="P16" s="335">
        <v>3583246646.7911987</v>
      </c>
      <c r="Q16" s="310">
        <v>2887950501.8862</v>
      </c>
      <c r="R16" s="336">
        <v>19377086382.601494</v>
      </c>
      <c r="S16" s="337">
        <v>15614627286.2118</v>
      </c>
    </row>
    <row r="17" spans="1:19" ht="12" customHeight="1" x14ac:dyDescent="0.25">
      <c r="A17" s="79">
        <v>2030</v>
      </c>
      <c r="B17" s="317">
        <v>23450124819.241104</v>
      </c>
      <c r="C17" s="307">
        <v>19371591556</v>
      </c>
      <c r="D17" s="318">
        <v>15230551224.1651</v>
      </c>
      <c r="E17" s="298">
        <v>144027226650.32184</v>
      </c>
      <c r="F17" s="298">
        <v>174744479622</v>
      </c>
      <c r="G17" s="298">
        <v>82049974184.821518</v>
      </c>
      <c r="H17" s="35"/>
      <c r="I17" s="79">
        <v>2030</v>
      </c>
      <c r="J17" s="326">
        <v>19450856674.271698</v>
      </c>
      <c r="K17" s="307">
        <v>12003569285.960999</v>
      </c>
      <c r="L17" s="326">
        <v>120650872122.75096</v>
      </c>
      <c r="M17" s="298">
        <v>63208364960.405609</v>
      </c>
      <c r="O17" s="79">
        <v>2030</v>
      </c>
      <c r="P17" s="334">
        <v>3999268144.9694023</v>
      </c>
      <c r="Q17" s="307">
        <v>3226981938.2041016</v>
      </c>
      <c r="R17" s="334">
        <v>23376354527.570896</v>
      </c>
      <c r="S17" s="298">
        <v>18841609224.415901</v>
      </c>
    </row>
    <row r="18" spans="1:19" ht="12" customHeight="1" x14ac:dyDescent="0.25">
      <c r="A18" s="389">
        <v>2031</v>
      </c>
      <c r="B18" s="319">
        <v>23216154572.534393</v>
      </c>
      <c r="C18" s="310">
        <v>18725476629</v>
      </c>
      <c r="D18" s="320">
        <v>15973569254.50061</v>
      </c>
      <c r="E18" s="321">
        <v>167243381222.85623</v>
      </c>
      <c r="F18" s="321">
        <v>193469956251</v>
      </c>
      <c r="G18" s="321">
        <v>98023543439.322128</v>
      </c>
      <c r="H18" s="35"/>
      <c r="I18" s="391">
        <v>2031</v>
      </c>
      <c r="J18" s="327">
        <v>18864026316.771393</v>
      </c>
      <c r="K18" s="328">
        <v>12463534535.391907</v>
      </c>
      <c r="L18" s="327">
        <v>139514898439.52234</v>
      </c>
      <c r="M18" s="329">
        <v>75671899495.797516</v>
      </c>
      <c r="O18" s="389">
        <v>2031</v>
      </c>
      <c r="P18" s="335">
        <v>4352128255.7630005</v>
      </c>
      <c r="Q18" s="310">
        <v>3510034719.1086998</v>
      </c>
      <c r="R18" s="335">
        <v>27728482783.333897</v>
      </c>
      <c r="S18" s="321">
        <v>22351643943.524601</v>
      </c>
    </row>
    <row r="19" spans="1:19" ht="12" customHeight="1" x14ac:dyDescent="0.25">
      <c r="A19" s="79">
        <v>2032</v>
      </c>
      <c r="B19" s="317">
        <v>23102039471.865295</v>
      </c>
      <c r="C19" s="307">
        <v>18507746518</v>
      </c>
      <c r="D19" s="318">
        <v>16872740832.660004</v>
      </c>
      <c r="E19" s="298">
        <v>190345420694.72153</v>
      </c>
      <c r="F19" s="298">
        <v>211977702769</v>
      </c>
      <c r="G19" s="298">
        <v>114896284271.98213</v>
      </c>
      <c r="H19" s="35"/>
      <c r="I19" s="79">
        <v>2032</v>
      </c>
      <c r="J19" s="326">
        <v>18325336548.851791</v>
      </c>
      <c r="K19" s="307">
        <v>13023274375.762802</v>
      </c>
      <c r="L19" s="326">
        <v>157840234988.37415</v>
      </c>
      <c r="M19" s="298">
        <v>88695173871.560318</v>
      </c>
      <c r="O19" s="79">
        <v>2032</v>
      </c>
      <c r="P19" s="334">
        <v>4776702923.0135002</v>
      </c>
      <c r="Q19" s="307">
        <v>3849466456.8972015</v>
      </c>
      <c r="R19" s="334">
        <v>32505185706.347397</v>
      </c>
      <c r="S19" s="298">
        <v>26201110400.421803</v>
      </c>
    </row>
    <row r="20" spans="1:19" ht="12" customHeight="1" x14ac:dyDescent="0.25">
      <c r="A20" s="389">
        <v>2033</v>
      </c>
      <c r="B20" s="319">
        <v>23323696572.193008</v>
      </c>
      <c r="C20" s="310">
        <v>18517326952</v>
      </c>
      <c r="D20" s="320">
        <v>17978943913.887802</v>
      </c>
      <c r="E20" s="321">
        <v>213669117266.91455</v>
      </c>
      <c r="F20" s="321">
        <v>230495029721</v>
      </c>
      <c r="G20" s="321">
        <v>132875228185.86993</v>
      </c>
      <c r="H20" s="35"/>
      <c r="I20" s="391">
        <v>2033</v>
      </c>
      <c r="J20" s="327">
        <v>18141955482.711105</v>
      </c>
      <c r="K20" s="328">
        <v>13805967442.547607</v>
      </c>
      <c r="L20" s="327">
        <v>175982190471.08527</v>
      </c>
      <c r="M20" s="329">
        <v>102501141314.10793</v>
      </c>
      <c r="O20" s="389">
        <v>2033</v>
      </c>
      <c r="P20" s="335">
        <v>5181741089.4818993</v>
      </c>
      <c r="Q20" s="310">
        <v>4172976471.3401985</v>
      </c>
      <c r="R20" s="335">
        <v>37686926795.8293</v>
      </c>
      <c r="S20" s="321">
        <v>30374086871.762001</v>
      </c>
    </row>
    <row r="21" spans="1:19" ht="12" customHeight="1" x14ac:dyDescent="0.25">
      <c r="A21" s="79">
        <v>2034</v>
      </c>
      <c r="B21" s="317">
        <v>23750235718.959091</v>
      </c>
      <c r="C21" s="307">
        <v>18639289343</v>
      </c>
      <c r="D21" s="318">
        <v>19176789425.7117</v>
      </c>
      <c r="E21" s="298">
        <v>237419352985.87366</v>
      </c>
      <c r="F21" s="298">
        <v>249134319064</v>
      </c>
      <c r="G21" s="298">
        <v>152052017611.58163</v>
      </c>
      <c r="H21" s="35"/>
      <c r="I21" s="79">
        <v>2034</v>
      </c>
      <c r="J21" s="326">
        <v>18260334882.2677</v>
      </c>
      <c r="K21" s="307">
        <v>14759247420.479202</v>
      </c>
      <c r="L21" s="326">
        <v>194242525353.35297</v>
      </c>
      <c r="M21" s="298">
        <v>117260388734.58713</v>
      </c>
      <c r="O21" s="79">
        <v>2034</v>
      </c>
      <c r="P21" s="334">
        <v>5489900836.6913986</v>
      </c>
      <c r="Q21" s="307">
        <v>4417542005.2324982</v>
      </c>
      <c r="R21" s="334">
        <v>43176827632.520699</v>
      </c>
      <c r="S21" s="298">
        <v>34791628876.994499</v>
      </c>
    </row>
    <row r="22" spans="1:19" ht="12" customHeight="1" x14ac:dyDescent="0.25">
      <c r="A22" s="389">
        <v>2035</v>
      </c>
      <c r="B22" s="319">
        <v>24257293300.169098</v>
      </c>
      <c r="C22" s="310">
        <v>18591777415</v>
      </c>
      <c r="D22" s="320">
        <v>20404687542.2435</v>
      </c>
      <c r="E22" s="321">
        <v>261676646286.04276</v>
      </c>
      <c r="F22" s="321">
        <v>267726096479</v>
      </c>
      <c r="G22" s="321">
        <v>172456705153.82513</v>
      </c>
      <c r="H22" s="35"/>
      <c r="I22" s="391">
        <v>2035</v>
      </c>
      <c r="J22" s="327">
        <v>18450187106.955093</v>
      </c>
      <c r="K22" s="328">
        <v>15742917324.832993</v>
      </c>
      <c r="L22" s="327">
        <v>212692712460.30804</v>
      </c>
      <c r="M22" s="329">
        <v>133003306059.42012</v>
      </c>
      <c r="O22" s="389">
        <v>2035</v>
      </c>
      <c r="P22" s="335">
        <v>5807106193.2140007</v>
      </c>
      <c r="Q22" s="310">
        <v>4661770217.4104996</v>
      </c>
      <c r="R22" s="335">
        <v>48983933825.734695</v>
      </c>
      <c r="S22" s="321">
        <v>39453399094.404999</v>
      </c>
    </row>
    <row r="23" spans="1:19" ht="12" customHeight="1" x14ac:dyDescent="0.25">
      <c r="A23" s="79">
        <v>2036</v>
      </c>
      <c r="B23" s="317">
        <v>25415438560.740692</v>
      </c>
      <c r="C23" s="307">
        <v>18602782357</v>
      </c>
      <c r="D23" s="318">
        <v>21519464646.82341</v>
      </c>
      <c r="E23" s="298">
        <v>287092084846.78345</v>
      </c>
      <c r="F23" s="298">
        <v>286328878836</v>
      </c>
      <c r="G23" s="298">
        <v>193976169800.64856</v>
      </c>
      <c r="H23" s="35"/>
      <c r="I23" s="79">
        <v>2036</v>
      </c>
      <c r="J23" s="326">
        <v>19291735788.151291</v>
      </c>
      <c r="K23" s="307">
        <v>16612596063.168304</v>
      </c>
      <c r="L23" s="326">
        <v>231984448248.45935</v>
      </c>
      <c r="M23" s="298">
        <v>149615902122.58844</v>
      </c>
      <c r="O23" s="79">
        <v>2036</v>
      </c>
      <c r="P23" s="334">
        <v>6123702772.5894012</v>
      </c>
      <c r="Q23" s="307">
        <v>4906868583.655098</v>
      </c>
      <c r="R23" s="334">
        <v>55107636598.324097</v>
      </c>
      <c r="S23" s="298">
        <v>44360267678.060097</v>
      </c>
    </row>
    <row r="24" spans="1:19" ht="12" customHeight="1" x14ac:dyDescent="0.25">
      <c r="A24" s="389">
        <v>2037</v>
      </c>
      <c r="B24" s="319">
        <v>26641758909.33931</v>
      </c>
      <c r="C24" s="310">
        <v>18488937219</v>
      </c>
      <c r="D24" s="320">
        <v>22467382472.036804</v>
      </c>
      <c r="E24" s="321">
        <v>313733843756.12274</v>
      </c>
      <c r="F24" s="321">
        <v>304817816055</v>
      </c>
      <c r="G24" s="321">
        <v>216443552272.68536</v>
      </c>
      <c r="H24" s="35"/>
      <c r="I24" s="391">
        <v>2037</v>
      </c>
      <c r="J24" s="327">
        <v>20253151296.435013</v>
      </c>
      <c r="K24" s="328">
        <v>17354125760.17601</v>
      </c>
      <c r="L24" s="327">
        <v>252237599544.89435</v>
      </c>
      <c r="M24" s="329">
        <v>166970027882.76447</v>
      </c>
      <c r="O24" s="389">
        <v>2037</v>
      </c>
      <c r="P24" s="335">
        <v>6388607612.9043007</v>
      </c>
      <c r="Q24" s="310">
        <v>5113256711.8608017</v>
      </c>
      <c r="R24" s="335">
        <v>61496244211.228394</v>
      </c>
      <c r="S24" s="321">
        <v>49473524389.920898</v>
      </c>
    </row>
    <row r="25" spans="1:19" ht="12" customHeight="1" x14ac:dyDescent="0.25">
      <c r="A25" s="79">
        <v>2038</v>
      </c>
      <c r="B25" s="317">
        <v>27293379537.056107</v>
      </c>
      <c r="C25" s="307">
        <v>18293879280</v>
      </c>
      <c r="D25" s="318">
        <v>23325757266.100494</v>
      </c>
      <c r="E25" s="298">
        <v>341027223293.17883</v>
      </c>
      <c r="F25" s="298">
        <v>323111695335</v>
      </c>
      <c r="G25" s="298">
        <v>239769309538.78586</v>
      </c>
      <c r="H25" s="35"/>
      <c r="I25" s="79">
        <v>2038</v>
      </c>
      <c r="J25" s="326">
        <v>20682305235.947998</v>
      </c>
      <c r="K25" s="307">
        <v>18042154792.981293</v>
      </c>
      <c r="L25" s="326">
        <v>272919904780.84235</v>
      </c>
      <c r="M25" s="298">
        <v>185012182675.74576</v>
      </c>
      <c r="O25" s="79">
        <v>2038</v>
      </c>
      <c r="P25" s="334">
        <v>6611074301.1080971</v>
      </c>
      <c r="Q25" s="307">
        <v>5283602473.1191978</v>
      </c>
      <c r="R25" s="334">
        <v>68107318512.336487</v>
      </c>
      <c r="S25" s="298">
        <v>54757126863.0401</v>
      </c>
    </row>
    <row r="26" spans="1:19" ht="12" customHeight="1" x14ac:dyDescent="0.25">
      <c r="A26" s="393">
        <v>2039</v>
      </c>
      <c r="B26" s="319">
        <v>27638140452.112991</v>
      </c>
      <c r="C26" s="310">
        <v>18171183656</v>
      </c>
      <c r="D26" s="320">
        <v>24034713011.799484</v>
      </c>
      <c r="E26" s="323">
        <v>368665363745.29181</v>
      </c>
      <c r="F26" s="323">
        <v>341282878991</v>
      </c>
      <c r="G26" s="323">
        <v>263804022550.58533</v>
      </c>
      <c r="H26" s="35"/>
      <c r="I26" s="391">
        <v>2039</v>
      </c>
      <c r="J26" s="327">
        <v>20869440530.357391</v>
      </c>
      <c r="K26" s="328">
        <v>18633999170.986588</v>
      </c>
      <c r="L26" s="330">
        <v>293789345311.19971</v>
      </c>
      <c r="M26" s="331">
        <v>203646181846.73236</v>
      </c>
      <c r="O26" s="389">
        <v>2039</v>
      </c>
      <c r="P26" s="335">
        <v>6768699921.7556</v>
      </c>
      <c r="Q26" s="310">
        <v>5400713840.8129005</v>
      </c>
      <c r="R26" s="336">
        <v>74876018434.092087</v>
      </c>
      <c r="S26" s="337">
        <v>60157840703.852997</v>
      </c>
    </row>
    <row r="27" spans="1:19" ht="12" customHeight="1" x14ac:dyDescent="0.25">
      <c r="A27" s="79">
        <v>2040</v>
      </c>
      <c r="B27" s="317">
        <v>27651766704.849594</v>
      </c>
      <c r="C27" s="307">
        <v>17837875168</v>
      </c>
      <c r="D27" s="318">
        <v>24392484454.294189</v>
      </c>
      <c r="E27" s="298">
        <v>396317130450.14142</v>
      </c>
      <c r="F27" s="298">
        <v>359120754159</v>
      </c>
      <c r="G27" s="298">
        <v>288196507004.87952</v>
      </c>
      <c r="H27" s="35"/>
      <c r="I27" s="79">
        <v>2040</v>
      </c>
      <c r="J27" s="326">
        <v>20771334954.208191</v>
      </c>
      <c r="K27" s="307">
        <v>18910274583.612595</v>
      </c>
      <c r="L27" s="326">
        <v>314560680265.4079</v>
      </c>
      <c r="M27" s="298">
        <v>222556456430.34497</v>
      </c>
      <c r="O27" s="79">
        <v>2040</v>
      </c>
      <c r="P27" s="334">
        <v>6880431750.6413994</v>
      </c>
      <c r="Q27" s="307">
        <v>5482209870.6815987</v>
      </c>
      <c r="R27" s="334">
        <v>81756450184.73349</v>
      </c>
      <c r="S27" s="298">
        <v>65640050574.534592</v>
      </c>
    </row>
    <row r="28" spans="1:19" ht="12" customHeight="1" x14ac:dyDescent="0.25">
      <c r="A28" s="389">
        <v>2041</v>
      </c>
      <c r="B28" s="319">
        <v>27360946116.96991</v>
      </c>
      <c r="C28" s="310">
        <v>17397382882</v>
      </c>
      <c r="D28" s="320">
        <v>24448682342.841797</v>
      </c>
      <c r="E28" s="321">
        <v>423678076567.11133</v>
      </c>
      <c r="F28" s="321">
        <v>376518137041</v>
      </c>
      <c r="G28" s="321">
        <v>312645189347.72131</v>
      </c>
      <c r="H28" s="35"/>
      <c r="I28" s="391">
        <v>2041</v>
      </c>
      <c r="J28" s="327">
        <v>20377745398.674301</v>
      </c>
      <c r="K28" s="328">
        <v>18894509262.171097</v>
      </c>
      <c r="L28" s="327">
        <v>334938425664.08221</v>
      </c>
      <c r="M28" s="329">
        <v>241450965692.51605</v>
      </c>
      <c r="O28" s="389">
        <v>2041</v>
      </c>
      <c r="P28" s="335">
        <v>6983200718.2956009</v>
      </c>
      <c r="Q28" s="310">
        <v>5554173080.6707001</v>
      </c>
      <c r="R28" s="335">
        <v>88739650903.029083</v>
      </c>
      <c r="S28" s="321">
        <v>71194223655.205292</v>
      </c>
    </row>
    <row r="29" spans="1:19" ht="12" customHeight="1" x14ac:dyDescent="0.25">
      <c r="A29" s="79">
        <v>2042</v>
      </c>
      <c r="B29" s="317">
        <v>26833749497.986099</v>
      </c>
      <c r="C29" s="307">
        <v>16857071183</v>
      </c>
      <c r="D29" s="318">
        <v>24224626457.147095</v>
      </c>
      <c r="E29" s="298">
        <v>450511826065.09741</v>
      </c>
      <c r="F29" s="298">
        <v>393375208224</v>
      </c>
      <c r="G29" s="298">
        <v>336869815804.86841</v>
      </c>
      <c r="H29" s="35"/>
      <c r="I29" s="79">
        <v>2042</v>
      </c>
      <c r="J29" s="326">
        <v>19733381944.5103</v>
      </c>
      <c r="K29" s="307">
        <v>18587583087.055893</v>
      </c>
      <c r="L29" s="326">
        <v>354671807608.59253</v>
      </c>
      <c r="M29" s="298">
        <v>260038548779.57196</v>
      </c>
      <c r="O29" s="79">
        <v>2042</v>
      </c>
      <c r="P29" s="334">
        <v>7100367553.4757996</v>
      </c>
      <c r="Q29" s="307">
        <v>5637043370.091198</v>
      </c>
      <c r="R29" s="334">
        <v>95840018456.504883</v>
      </c>
      <c r="S29" s="298">
        <v>76831267025.296494</v>
      </c>
    </row>
    <row r="30" spans="1:19" ht="12" customHeight="1" x14ac:dyDescent="0.25">
      <c r="A30" s="389">
        <v>2043</v>
      </c>
      <c r="B30" s="319">
        <v>25833479734.132217</v>
      </c>
      <c r="C30" s="310">
        <v>16051747886</v>
      </c>
      <c r="D30" s="320">
        <v>23490384831.756607</v>
      </c>
      <c r="E30" s="321">
        <v>476345305799.22961</v>
      </c>
      <c r="F30" s="321">
        <v>409426956110</v>
      </c>
      <c r="G30" s="321">
        <v>360360200636.625</v>
      </c>
      <c r="H30" s="35"/>
      <c r="I30" s="391">
        <v>2043</v>
      </c>
      <c r="J30" s="327">
        <v>18785443988.477905</v>
      </c>
      <c r="K30" s="328">
        <v>17902041281.605698</v>
      </c>
      <c r="L30" s="327">
        <v>373457251597.07043</v>
      </c>
      <c r="M30" s="329">
        <v>277940590061.17767</v>
      </c>
      <c r="O30" s="389">
        <v>2043</v>
      </c>
      <c r="P30" s="335">
        <v>7048035745.6543007</v>
      </c>
      <c r="Q30" s="310">
        <v>5588343550.1509018</v>
      </c>
      <c r="R30" s="335">
        <v>102888054202.15918</v>
      </c>
      <c r="S30" s="321">
        <v>82419610575.447388</v>
      </c>
    </row>
    <row r="31" spans="1:19" ht="12" customHeight="1" x14ac:dyDescent="0.25">
      <c r="A31" s="79">
        <v>2044</v>
      </c>
      <c r="B31" s="317">
        <v>24465822034.406525</v>
      </c>
      <c r="C31" s="307">
        <v>15103655324</v>
      </c>
      <c r="D31" s="318">
        <v>22318663631.527206</v>
      </c>
      <c r="E31" s="298">
        <v>500811127833.63611</v>
      </c>
      <c r="F31" s="298">
        <v>424530611434</v>
      </c>
      <c r="G31" s="298">
        <v>382678864268.15222</v>
      </c>
      <c r="H31" s="35"/>
      <c r="I31" s="79">
        <v>2044</v>
      </c>
      <c r="J31" s="326">
        <v>17438973341.146408</v>
      </c>
      <c r="K31" s="307">
        <v>16755494195.813293</v>
      </c>
      <c r="L31" s="326">
        <v>390896224938.21686</v>
      </c>
      <c r="M31" s="298">
        <v>294696084256.99097</v>
      </c>
      <c r="O31" s="79">
        <v>2044</v>
      </c>
      <c r="P31" s="334">
        <v>7026848693.2601013</v>
      </c>
      <c r="Q31" s="307">
        <v>5563169435.7139015</v>
      </c>
      <c r="R31" s="334">
        <v>109914902895.41928</v>
      </c>
      <c r="S31" s="298">
        <v>87982780011.161285</v>
      </c>
    </row>
    <row r="32" spans="1:19" ht="12" customHeight="1" x14ac:dyDescent="0.25">
      <c r="A32" s="389">
        <v>2045</v>
      </c>
      <c r="B32" s="319">
        <v>22844295681.375397</v>
      </c>
      <c r="C32" s="310">
        <v>14035235314</v>
      </c>
      <c r="D32" s="320">
        <v>20868673074.484314</v>
      </c>
      <c r="E32" s="321">
        <v>523655423515.01147</v>
      </c>
      <c r="F32" s="321">
        <v>438565846748</v>
      </c>
      <c r="G32" s="321">
        <v>403547537342.63654</v>
      </c>
      <c r="H32" s="35"/>
      <c r="I32" s="391">
        <v>2045</v>
      </c>
      <c r="J32" s="327">
        <v>15820508987.014694</v>
      </c>
      <c r="K32" s="328">
        <v>15316919794.916901</v>
      </c>
      <c r="L32" s="327">
        <v>406716733925.23157</v>
      </c>
      <c r="M32" s="329">
        <v>310013004051.90784</v>
      </c>
      <c r="O32" s="389">
        <v>2045</v>
      </c>
      <c r="P32" s="335">
        <v>7023786694.3606987</v>
      </c>
      <c r="Q32" s="310">
        <v>5551753279.5673981</v>
      </c>
      <c r="R32" s="335">
        <v>116938689589.77998</v>
      </c>
      <c r="S32" s="321">
        <v>93534533290.728683</v>
      </c>
    </row>
    <row r="33" spans="1:19" ht="12" customHeight="1" x14ac:dyDescent="0.25">
      <c r="A33" s="79">
        <v>2046</v>
      </c>
      <c r="B33" s="317">
        <v>20931811956.800293</v>
      </c>
      <c r="C33" s="307">
        <v>12975648387</v>
      </c>
      <c r="D33" s="318">
        <v>19115780661.928894</v>
      </c>
      <c r="E33" s="298">
        <v>544587235471.81177</v>
      </c>
      <c r="F33" s="298">
        <v>451541495135</v>
      </c>
      <c r="G33" s="298">
        <v>422663318004.56543</v>
      </c>
      <c r="H33" s="35"/>
      <c r="I33" s="79">
        <v>2046</v>
      </c>
      <c r="J33" s="326">
        <v>14034527714.924789</v>
      </c>
      <c r="K33" s="307">
        <v>13668793786.127197</v>
      </c>
      <c r="L33" s="326">
        <v>420751261640.15637</v>
      </c>
      <c r="M33" s="298">
        <v>323681797838.03503</v>
      </c>
      <c r="O33" s="79">
        <v>2046</v>
      </c>
      <c r="P33" s="334">
        <v>6897284241.8754978</v>
      </c>
      <c r="Q33" s="307">
        <v>5446986875.8016987</v>
      </c>
      <c r="R33" s="334">
        <v>123835973831.65549</v>
      </c>
      <c r="S33" s="298">
        <v>98981520166.53038</v>
      </c>
    </row>
    <row r="34" spans="1:19" ht="12" customHeight="1" x14ac:dyDescent="0.25">
      <c r="A34" s="389">
        <v>2047</v>
      </c>
      <c r="B34" s="319">
        <v>18966237228.765289</v>
      </c>
      <c r="C34" s="310">
        <v>11829183220</v>
      </c>
      <c r="D34" s="320">
        <v>17278828880.843704</v>
      </c>
      <c r="E34" s="321">
        <v>563553472700.57703</v>
      </c>
      <c r="F34" s="321">
        <v>463370678355</v>
      </c>
      <c r="G34" s="321">
        <v>439942146885.40912</v>
      </c>
      <c r="H34" s="35"/>
      <c r="I34" s="391">
        <v>2047</v>
      </c>
      <c r="J34" s="327">
        <v>12155522048.230392</v>
      </c>
      <c r="K34" s="328">
        <v>11903700838.738495</v>
      </c>
      <c r="L34" s="327">
        <v>432906783688.38678</v>
      </c>
      <c r="M34" s="329">
        <v>335585498676.77356</v>
      </c>
      <c r="O34" s="389">
        <v>2047</v>
      </c>
      <c r="P34" s="335">
        <v>6810715180.5348988</v>
      </c>
      <c r="Q34" s="310">
        <v>5375128042.1051998</v>
      </c>
      <c r="R34" s="335">
        <v>130646689012.19038</v>
      </c>
      <c r="S34" s="321">
        <v>104356648208.63557</v>
      </c>
    </row>
    <row r="35" spans="1:19" ht="12" customHeight="1" x14ac:dyDescent="0.25">
      <c r="A35" s="79">
        <v>2048</v>
      </c>
      <c r="B35" s="317">
        <v>17082465364.752304</v>
      </c>
      <c r="C35" s="307">
        <v>10707434229</v>
      </c>
      <c r="D35" s="318">
        <v>15474642618.469803</v>
      </c>
      <c r="E35" s="298">
        <v>580635938065.32935</v>
      </c>
      <c r="F35" s="298">
        <v>474078112584</v>
      </c>
      <c r="G35" s="298">
        <v>455416789503.87891</v>
      </c>
      <c r="H35" s="35"/>
      <c r="I35" s="79">
        <v>2048</v>
      </c>
      <c r="J35" s="326">
        <v>10346133334.449203</v>
      </c>
      <c r="K35" s="307">
        <v>10166193745.038498</v>
      </c>
      <c r="L35" s="326">
        <v>443252917022.836</v>
      </c>
      <c r="M35" s="298">
        <v>345751692421.81207</v>
      </c>
      <c r="O35" s="79">
        <v>2048</v>
      </c>
      <c r="P35" s="334">
        <v>6736332030.3031006</v>
      </c>
      <c r="Q35" s="307">
        <v>5308448873.4313011</v>
      </c>
      <c r="R35" s="334">
        <v>137383021042.49348</v>
      </c>
      <c r="S35" s="298">
        <v>109665097082.06688</v>
      </c>
    </row>
    <row r="36" spans="1:19" ht="12" customHeight="1" x14ac:dyDescent="0.25">
      <c r="A36" s="393">
        <v>2049</v>
      </c>
      <c r="B36" s="319">
        <v>15389750085.341888</v>
      </c>
      <c r="C36" s="310">
        <v>9701858325</v>
      </c>
      <c r="D36" s="320">
        <v>13875075726.645477</v>
      </c>
      <c r="E36" s="322">
        <v>596025688150.67126</v>
      </c>
      <c r="F36" s="322">
        <v>483779970909</v>
      </c>
      <c r="G36" s="322">
        <v>469291865230.52441</v>
      </c>
      <c r="H36" s="35"/>
      <c r="I36" s="391">
        <v>2049</v>
      </c>
      <c r="J36" s="327">
        <v>8746406589.1432953</v>
      </c>
      <c r="K36" s="328">
        <v>8640339770.7899933</v>
      </c>
      <c r="L36" s="330">
        <v>451999323611.97931</v>
      </c>
      <c r="M36" s="331">
        <v>354392032192.60205</v>
      </c>
      <c r="O36" s="389">
        <v>2049</v>
      </c>
      <c r="P36" s="335">
        <v>6643343496.1985989</v>
      </c>
      <c r="Q36" s="310">
        <v>5234735955.8554993</v>
      </c>
      <c r="R36" s="336">
        <v>144026364538.69208</v>
      </c>
      <c r="S36" s="337">
        <v>114899833037.92238</v>
      </c>
    </row>
    <row r="37" spans="1:19" ht="12" customHeight="1" x14ac:dyDescent="0.25">
      <c r="A37" s="79">
        <v>2050</v>
      </c>
      <c r="B37" s="317">
        <v>13828466832.676193</v>
      </c>
      <c r="C37" s="307">
        <v>8815207765</v>
      </c>
      <c r="D37" s="318">
        <v>12420068545.612595</v>
      </c>
      <c r="E37" s="298">
        <v>609854154983.34741</v>
      </c>
      <c r="F37" s="298">
        <v>492595178674</v>
      </c>
      <c r="G37" s="298">
        <v>481711933776.13702</v>
      </c>
      <c r="H37" s="35"/>
      <c r="I37" s="79">
        <v>2050</v>
      </c>
      <c r="J37" s="326">
        <v>7324362761.4987946</v>
      </c>
      <c r="K37" s="307">
        <v>7296081399.9623947</v>
      </c>
      <c r="L37" s="326">
        <v>459323686373.47809</v>
      </c>
      <c r="M37" s="298">
        <v>361688113592.56445</v>
      </c>
      <c r="O37" s="79">
        <v>2050</v>
      </c>
      <c r="P37" s="334">
        <v>6504104071.1774006</v>
      </c>
      <c r="Q37" s="307">
        <v>5123987145.6502018</v>
      </c>
      <c r="R37" s="334">
        <v>150530468609.86948</v>
      </c>
      <c r="S37" s="298">
        <v>120023820183.57259</v>
      </c>
    </row>
    <row r="38" spans="1:19" ht="12" customHeight="1" x14ac:dyDescent="0.25">
      <c r="A38" s="389">
        <v>2051</v>
      </c>
      <c r="B38" s="319">
        <v>12547860774.81369</v>
      </c>
      <c r="C38" s="310">
        <v>7959204915</v>
      </c>
      <c r="D38" s="320">
        <v>11233621805.595291</v>
      </c>
      <c r="E38" s="321">
        <v>622402015758.16113</v>
      </c>
      <c r="F38" s="321">
        <v>500554383589</v>
      </c>
      <c r="G38" s="321">
        <v>492945555581.7323</v>
      </c>
      <c r="H38" s="35"/>
      <c r="I38" s="391">
        <v>2051</v>
      </c>
      <c r="J38" s="327">
        <v>6165264600.6680984</v>
      </c>
      <c r="K38" s="328">
        <v>6208216447.4422989</v>
      </c>
      <c r="L38" s="327">
        <v>465488950974.14618</v>
      </c>
      <c r="M38" s="329">
        <v>367896330040.00677</v>
      </c>
      <c r="O38" s="389">
        <v>2051</v>
      </c>
      <c r="P38" s="335">
        <v>6382596174.1456013</v>
      </c>
      <c r="Q38" s="310">
        <v>5025405358.1530018</v>
      </c>
      <c r="R38" s="335">
        <v>156913064784.01508</v>
      </c>
      <c r="S38" s="321">
        <v>125049225541.72559</v>
      </c>
    </row>
    <row r="39" spans="1:19" ht="12" customHeight="1" x14ac:dyDescent="0.25">
      <c r="A39" s="79">
        <v>2052</v>
      </c>
      <c r="B39" s="317">
        <v>11477739041.244492</v>
      </c>
      <c r="C39" s="307">
        <v>7201281722</v>
      </c>
      <c r="D39" s="318">
        <v>10228342707.413498</v>
      </c>
      <c r="E39" s="298">
        <v>633879754799.40564</v>
      </c>
      <c r="F39" s="298">
        <v>507755665311</v>
      </c>
      <c r="G39" s="298">
        <v>503173898289.14581</v>
      </c>
      <c r="H39" s="35"/>
      <c r="I39" s="79">
        <v>2052</v>
      </c>
      <c r="J39" s="326">
        <v>5241422209.1354065</v>
      </c>
      <c r="K39" s="307">
        <v>5318439457.6557083</v>
      </c>
      <c r="L39" s="326">
        <v>470730373183.28162</v>
      </c>
      <c r="M39" s="298">
        <v>373214769497.66248</v>
      </c>
      <c r="O39" s="79">
        <v>2052</v>
      </c>
      <c r="P39" s="334">
        <v>6236316832.1090984</v>
      </c>
      <c r="Q39" s="307">
        <v>4909903249.7577991</v>
      </c>
      <c r="R39" s="334">
        <v>163149381616.12418</v>
      </c>
      <c r="S39" s="298">
        <v>129959128791.48338</v>
      </c>
    </row>
    <row r="40" spans="1:19" ht="12" customHeight="1" x14ac:dyDescent="0.25">
      <c r="A40" s="389">
        <v>2053</v>
      </c>
      <c r="B40" s="319">
        <v>10632457469.80278</v>
      </c>
      <c r="C40" s="310">
        <v>6561498656</v>
      </c>
      <c r="D40" s="320">
        <v>9406167260.1530914</v>
      </c>
      <c r="E40" s="321">
        <v>644512212269.20837</v>
      </c>
      <c r="F40" s="321">
        <v>514317163967</v>
      </c>
      <c r="G40" s="321">
        <v>512580065549.29889</v>
      </c>
      <c r="H40" s="35"/>
      <c r="I40" s="391">
        <v>2053</v>
      </c>
      <c r="J40" s="327">
        <v>4520551615.8707962</v>
      </c>
      <c r="K40" s="328">
        <v>4593333639.357399</v>
      </c>
      <c r="L40" s="327">
        <v>475250924799.1524</v>
      </c>
      <c r="M40" s="329">
        <v>377808103137.0199</v>
      </c>
      <c r="O40" s="389">
        <v>2053</v>
      </c>
      <c r="P40" s="335">
        <v>6111905853.9319973</v>
      </c>
      <c r="Q40" s="310">
        <v>4812833620.7956982</v>
      </c>
      <c r="R40" s="335">
        <v>169261287470.05618</v>
      </c>
      <c r="S40" s="321">
        <v>134771962412.27908</v>
      </c>
    </row>
    <row r="41" spans="1:19" ht="12" customHeight="1" x14ac:dyDescent="0.25">
      <c r="A41" s="79">
        <v>2054</v>
      </c>
      <c r="B41" s="317">
        <v>9927684705.7447052</v>
      </c>
      <c r="C41" s="307">
        <v>6024304871</v>
      </c>
      <c r="D41" s="318">
        <v>8772176221.6903992</v>
      </c>
      <c r="E41" s="298">
        <v>654439896974.95312</v>
      </c>
      <c r="F41" s="298">
        <v>520341468838</v>
      </c>
      <c r="G41" s="298">
        <v>521352241770.98926</v>
      </c>
      <c r="H41" s="35"/>
      <c r="I41" s="79">
        <v>2054</v>
      </c>
      <c r="J41" s="326">
        <v>3903835150.2537003</v>
      </c>
      <c r="K41" s="307">
        <v>4025255333.1765976</v>
      </c>
      <c r="L41" s="326">
        <v>479154759949.40613</v>
      </c>
      <c r="M41" s="298">
        <v>381833358470.19647</v>
      </c>
      <c r="O41" s="79">
        <v>2054</v>
      </c>
      <c r="P41" s="334">
        <v>6023849555.4909992</v>
      </c>
      <c r="Q41" s="307">
        <v>4746920888.5137997</v>
      </c>
      <c r="R41" s="334">
        <v>175285137025.54718</v>
      </c>
      <c r="S41" s="298">
        <v>139518883300.79288</v>
      </c>
    </row>
    <row r="42" spans="1:19" ht="12" customHeight="1" x14ac:dyDescent="0.25">
      <c r="A42" s="389">
        <v>2055</v>
      </c>
      <c r="B42" s="319">
        <v>9412385416.1059036</v>
      </c>
      <c r="C42" s="310">
        <v>5557311904</v>
      </c>
      <c r="D42" s="320">
        <v>8316739774.7686005</v>
      </c>
      <c r="E42" s="321">
        <v>663852282391.05908</v>
      </c>
      <c r="F42" s="321">
        <v>525898780742</v>
      </c>
      <c r="G42" s="321">
        <v>529668981545.75787</v>
      </c>
      <c r="H42" s="35"/>
      <c r="I42" s="391">
        <v>2055</v>
      </c>
      <c r="J42" s="327">
        <v>3396000424.6443024</v>
      </c>
      <c r="K42" s="328">
        <v>3568053009.8956985</v>
      </c>
      <c r="L42" s="327">
        <v>482550760374.05042</v>
      </c>
      <c r="M42" s="329">
        <v>385401411480.09216</v>
      </c>
      <c r="O42" s="389">
        <v>2055</v>
      </c>
      <c r="P42" s="335">
        <v>6016384991.4616013</v>
      </c>
      <c r="Q42" s="310">
        <v>4748686764.8729</v>
      </c>
      <c r="R42" s="335">
        <v>181301522017.00879</v>
      </c>
      <c r="S42" s="321">
        <v>144267570065.66577</v>
      </c>
    </row>
    <row r="43" spans="1:19" ht="12" customHeight="1" x14ac:dyDescent="0.25">
      <c r="A43" s="79">
        <v>2056</v>
      </c>
      <c r="B43" s="317">
        <v>9131070853.3960342</v>
      </c>
      <c r="C43" s="307">
        <v>5175611569</v>
      </c>
      <c r="D43" s="318">
        <v>8044649789.1128845</v>
      </c>
      <c r="E43" s="298">
        <v>672983353244.45508</v>
      </c>
      <c r="F43" s="298">
        <v>531074392311</v>
      </c>
      <c r="G43" s="298">
        <v>537713631334.87073</v>
      </c>
      <c r="H43" s="35"/>
      <c r="I43" s="79">
        <v>2056</v>
      </c>
      <c r="J43" s="326">
        <v>3024234277.303093</v>
      </c>
      <c r="K43" s="307">
        <v>3220366700.9108963</v>
      </c>
      <c r="L43" s="326">
        <v>485574994651.35352</v>
      </c>
      <c r="M43" s="298">
        <v>388621778181.00305</v>
      </c>
      <c r="O43" s="79">
        <v>2056</v>
      </c>
      <c r="P43" s="334">
        <v>6106836576.0929508</v>
      </c>
      <c r="Q43" s="307">
        <v>4824283088.2019997</v>
      </c>
      <c r="R43" s="334">
        <v>187408358593.10175</v>
      </c>
      <c r="S43" s="298">
        <v>149091853153.86777</v>
      </c>
    </row>
    <row r="44" spans="1:19" ht="12" customHeight="1" x14ac:dyDescent="0.25">
      <c r="A44" s="389">
        <v>2057</v>
      </c>
      <c r="B44" s="319">
        <v>8871337286.692337</v>
      </c>
      <c r="C44" s="310">
        <v>4852913914</v>
      </c>
      <c r="D44" s="320">
        <v>7796947645.7337036</v>
      </c>
      <c r="E44" s="321">
        <v>681854690531.14746</v>
      </c>
      <c r="F44" s="321">
        <v>535927306225</v>
      </c>
      <c r="G44" s="321">
        <v>545510578980.60443</v>
      </c>
      <c r="H44" s="35"/>
      <c r="I44" s="391">
        <v>2057</v>
      </c>
      <c r="J44" s="327">
        <v>2744514842.4877014</v>
      </c>
      <c r="K44" s="328">
        <v>2953818029.9882965</v>
      </c>
      <c r="L44" s="327">
        <v>488319509493.84119</v>
      </c>
      <c r="M44" s="329">
        <v>391575596210.99133</v>
      </c>
      <c r="O44" s="389">
        <v>2057</v>
      </c>
      <c r="P44" s="335">
        <v>6126822444.2046318</v>
      </c>
      <c r="Q44" s="310">
        <v>4843129615.7454014</v>
      </c>
      <c r="R44" s="335">
        <v>193535181037.30637</v>
      </c>
      <c r="S44" s="321">
        <v>153934982769.61316</v>
      </c>
    </row>
    <row r="45" spans="1:19" ht="12" customHeight="1" x14ac:dyDescent="0.25">
      <c r="A45" s="79">
        <v>2058</v>
      </c>
      <c r="B45" s="317">
        <v>8765579435.1823883</v>
      </c>
      <c r="C45" s="307">
        <v>4581904505</v>
      </c>
      <c r="D45" s="318">
        <v>7681424633.7944031</v>
      </c>
      <c r="E45" s="298">
        <v>690620269966.32983</v>
      </c>
      <c r="F45" s="298">
        <v>540509210730</v>
      </c>
      <c r="G45" s="298">
        <v>553192003614.3988</v>
      </c>
      <c r="H45" s="35"/>
      <c r="I45" s="79">
        <v>2058</v>
      </c>
      <c r="J45" s="326">
        <v>2536852426.0483017</v>
      </c>
      <c r="K45" s="307">
        <v>2749105835.4919968</v>
      </c>
      <c r="L45" s="326">
        <v>490856361919.88947</v>
      </c>
      <c r="M45" s="298">
        <v>394324702046.48334</v>
      </c>
      <c r="O45" s="79">
        <v>2058</v>
      </c>
      <c r="P45" s="334">
        <v>6228727009.1340809</v>
      </c>
      <c r="Q45" s="307">
        <v>4932318798.3024006</v>
      </c>
      <c r="R45" s="334">
        <v>199763908046.44046</v>
      </c>
      <c r="S45" s="298">
        <v>158867301567.91556</v>
      </c>
    </row>
    <row r="46" spans="1:19" ht="12" customHeight="1" x14ac:dyDescent="0.25">
      <c r="A46" s="393">
        <v>2059</v>
      </c>
      <c r="B46" s="319">
        <v>8674800131.3744278</v>
      </c>
      <c r="C46" s="310">
        <v>4338535595</v>
      </c>
      <c r="D46" s="320">
        <v>7588536783.7594986</v>
      </c>
      <c r="E46" s="323">
        <v>699295070097.70422</v>
      </c>
      <c r="F46" s="323">
        <v>544847746325</v>
      </c>
      <c r="G46" s="323">
        <v>560780540398.15833</v>
      </c>
      <c r="H46" s="35"/>
      <c r="I46" s="391">
        <v>2059</v>
      </c>
      <c r="J46" s="327">
        <v>2370729764.7507019</v>
      </c>
      <c r="K46" s="328">
        <v>2581727637.3445053</v>
      </c>
      <c r="L46" s="330">
        <v>493227091684.64014</v>
      </c>
      <c r="M46" s="331">
        <v>396906429683.82782</v>
      </c>
      <c r="O46" s="389">
        <v>2059</v>
      </c>
      <c r="P46" s="335">
        <v>6304070366.6237297</v>
      </c>
      <c r="Q46" s="310">
        <v>5006809146.414999</v>
      </c>
      <c r="R46" s="336">
        <v>206067978413.06418</v>
      </c>
      <c r="S46" s="337">
        <v>163874110714.33057</v>
      </c>
    </row>
    <row r="47" spans="1:19" ht="12" customHeight="1" thickBot="1" x14ac:dyDescent="0.3">
      <c r="A47" s="394">
        <v>2060</v>
      </c>
      <c r="B47" s="324">
        <v>8630748020.4591064</v>
      </c>
      <c r="C47" s="312">
        <v>4118272231</v>
      </c>
      <c r="D47" s="325">
        <v>7535877262.9406967</v>
      </c>
      <c r="E47" s="312">
        <v>707925818118.16333</v>
      </c>
      <c r="F47" s="312">
        <v>548966018556</v>
      </c>
      <c r="G47" s="312">
        <v>568316417661.099</v>
      </c>
      <c r="H47" s="35"/>
      <c r="I47" s="392">
        <v>2060</v>
      </c>
      <c r="J47" s="332">
        <v>2242367116.2494965</v>
      </c>
      <c r="K47" s="333">
        <v>2454417128.3465958</v>
      </c>
      <c r="L47" s="332">
        <v>495469458800.88965</v>
      </c>
      <c r="M47" s="333">
        <v>399360846812.17444</v>
      </c>
      <c r="O47" s="390">
        <v>2060</v>
      </c>
      <c r="P47" s="338">
        <v>6388380904.20961</v>
      </c>
      <c r="Q47" s="339">
        <v>5081460134.594101</v>
      </c>
      <c r="R47" s="338">
        <v>212456359317.2738</v>
      </c>
      <c r="S47" s="339">
        <v>168955570848.92468</v>
      </c>
    </row>
    <row r="48" spans="1:19" ht="54.75" customHeight="1" thickTop="1" x14ac:dyDescent="0.25">
      <c r="A48" s="465" t="s">
        <v>245</v>
      </c>
      <c r="B48" s="465"/>
      <c r="C48" s="465"/>
      <c r="D48" s="465"/>
      <c r="E48" s="465"/>
      <c r="F48" s="465"/>
      <c r="G48" s="465"/>
      <c r="I48" s="484" t="s">
        <v>55</v>
      </c>
      <c r="J48" s="484"/>
      <c r="K48" s="484"/>
      <c r="L48" s="484"/>
      <c r="M48" s="484"/>
      <c r="O48" s="485" t="s">
        <v>55</v>
      </c>
      <c r="P48" s="485"/>
      <c r="Q48" s="485"/>
      <c r="R48" s="485"/>
      <c r="S48" s="485"/>
    </row>
    <row r="49" spans="1:1" x14ac:dyDescent="0.25">
      <c r="A49" s="79"/>
    </row>
    <row r="50" spans="1:1" x14ac:dyDescent="0.25">
      <c r="A50" s="79"/>
    </row>
  </sheetData>
  <mergeCells count="17">
    <mergeCell ref="O3:S3"/>
    <mergeCell ref="I3:M3"/>
    <mergeCell ref="A3:G3"/>
    <mergeCell ref="O4:O6"/>
    <mergeCell ref="P4:Q4"/>
    <mergeCell ref="R4:S4"/>
    <mergeCell ref="I4:I6"/>
    <mergeCell ref="J4:K4"/>
    <mergeCell ref="L4:M4"/>
    <mergeCell ref="A4:A6"/>
    <mergeCell ref="E4:G4"/>
    <mergeCell ref="B4:D4"/>
    <mergeCell ref="E5:F5"/>
    <mergeCell ref="B5:C5"/>
    <mergeCell ref="A48:G48"/>
    <mergeCell ref="I48:M48"/>
    <mergeCell ref="O48:S48"/>
  </mergeCells>
  <hyperlinks>
    <hyperlink ref="A1" location="Índice!A1" display="Volt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AE52"/>
  <sheetViews>
    <sheetView zoomScale="85" zoomScaleNormal="85" workbookViewId="0">
      <selection sqref="A1:B1"/>
    </sheetView>
  </sheetViews>
  <sheetFormatPr defaultRowHeight="15" x14ac:dyDescent="0.25"/>
  <cols>
    <col min="1" max="1" width="8.28515625" style="33" customWidth="1"/>
    <col min="2" max="4" width="16.42578125" style="33" bestFit="1" customWidth="1"/>
    <col min="5" max="11" width="18.140625" style="33" bestFit="1" customWidth="1"/>
    <col min="12" max="12" width="15" style="33" bestFit="1" customWidth="1"/>
    <col min="13" max="15" width="18.140625" style="33" bestFit="1" customWidth="1"/>
    <col min="16" max="17" width="15.28515625" style="33" bestFit="1" customWidth="1"/>
    <col min="18" max="21" width="18.140625" style="33" bestFit="1" customWidth="1"/>
    <col min="22" max="22" width="16.140625" style="33" bestFit="1" customWidth="1"/>
    <col min="23" max="23" width="16.42578125" style="33" bestFit="1" customWidth="1"/>
    <col min="24" max="27" width="15.28515625" style="33" bestFit="1" customWidth="1"/>
    <col min="28" max="31" width="16.42578125" style="33" bestFit="1" customWidth="1"/>
    <col min="32" max="16384" width="9.140625" style="33"/>
  </cols>
  <sheetData>
    <row r="1" spans="1:31" x14ac:dyDescent="0.25">
      <c r="A1" s="439" t="s">
        <v>72</v>
      </c>
      <c r="B1" s="439"/>
    </row>
    <row r="2" spans="1:31" x14ac:dyDescent="0.25">
      <c r="A2" s="297"/>
      <c r="B2" s="297"/>
    </row>
    <row r="3" spans="1:31" x14ac:dyDescent="0.25">
      <c r="A3" s="297"/>
      <c r="B3" s="297"/>
    </row>
    <row r="4" spans="1:31" x14ac:dyDescent="0.25">
      <c r="A4" s="297"/>
      <c r="B4" s="297"/>
    </row>
    <row r="5" spans="1:31" x14ac:dyDescent="0.25">
      <c r="A5" s="43"/>
    </row>
    <row r="6" spans="1:31" x14ac:dyDescent="0.25">
      <c r="A6" s="79"/>
    </row>
    <row r="7" spans="1:31" x14ac:dyDescent="0.25">
      <c r="A7" s="12" t="s">
        <v>53</v>
      </c>
      <c r="B7" s="12"/>
      <c r="C7" s="12"/>
      <c r="D7" s="505"/>
      <c r="E7" s="505"/>
      <c r="F7" s="505"/>
      <c r="G7" s="505"/>
      <c r="H7" s="505"/>
      <c r="I7" s="505"/>
      <c r="J7" s="505"/>
      <c r="K7" s="505"/>
      <c r="L7" s="505"/>
      <c r="M7" s="12" t="s">
        <v>53</v>
      </c>
      <c r="N7" s="12"/>
      <c r="O7" s="505"/>
      <c r="P7" s="505"/>
      <c r="Q7" s="505"/>
      <c r="R7" s="505"/>
      <c r="S7" s="505"/>
      <c r="T7" s="505"/>
      <c r="U7" s="505"/>
      <c r="V7" s="505"/>
      <c r="W7" s="12" t="s">
        <v>53</v>
      </c>
      <c r="X7" s="12"/>
      <c r="Y7" s="505"/>
      <c r="Z7" s="505"/>
      <c r="AA7" s="505"/>
      <c r="AB7" s="505"/>
      <c r="AC7" s="505"/>
      <c r="AD7" s="505"/>
      <c r="AE7" s="505"/>
    </row>
    <row r="8" spans="1:31" ht="15.75" thickBot="1" x14ac:dyDescent="0.3">
      <c r="A8" s="506" t="s">
        <v>16</v>
      </c>
      <c r="B8" s="457" t="s">
        <v>246</v>
      </c>
      <c r="C8" s="457"/>
      <c r="D8" s="457"/>
      <c r="E8" s="457"/>
      <c r="F8" s="458"/>
      <c r="G8" s="479" t="s">
        <v>247</v>
      </c>
      <c r="H8" s="457"/>
      <c r="I8" s="457"/>
      <c r="J8" s="457"/>
      <c r="K8" s="457"/>
      <c r="L8" s="505"/>
      <c r="M8" s="507" t="s">
        <v>16</v>
      </c>
      <c r="N8" s="498" t="s">
        <v>33</v>
      </c>
      <c r="O8" s="498"/>
      <c r="P8" s="498"/>
      <c r="Q8" s="492"/>
      <c r="R8" s="491" t="s">
        <v>34</v>
      </c>
      <c r="S8" s="498"/>
      <c r="T8" s="498"/>
      <c r="U8" s="498"/>
      <c r="V8" s="505"/>
      <c r="W8" s="508" t="s">
        <v>16</v>
      </c>
      <c r="X8" s="488" t="s">
        <v>35</v>
      </c>
      <c r="Y8" s="495"/>
      <c r="Z8" s="495"/>
      <c r="AA8" s="489"/>
      <c r="AB8" s="488" t="s">
        <v>36</v>
      </c>
      <c r="AC8" s="495"/>
      <c r="AD8" s="495"/>
      <c r="AE8" s="495"/>
    </row>
    <row r="9" spans="1:31" ht="15.75" thickBot="1" x14ac:dyDescent="0.3">
      <c r="A9" s="506"/>
      <c r="B9" s="457" t="s">
        <v>0</v>
      </c>
      <c r="C9" s="458"/>
      <c r="D9" s="479" t="s">
        <v>1</v>
      </c>
      <c r="E9" s="457"/>
      <c r="F9" s="509" t="s">
        <v>11</v>
      </c>
      <c r="G9" s="477" t="s">
        <v>0</v>
      </c>
      <c r="H9" s="478"/>
      <c r="I9" s="477" t="s">
        <v>1</v>
      </c>
      <c r="J9" s="510"/>
      <c r="K9" s="382" t="s">
        <v>11</v>
      </c>
      <c r="L9" s="505"/>
      <c r="M9" s="507"/>
      <c r="N9" s="67" t="s">
        <v>0</v>
      </c>
      <c r="O9" s="491" t="s">
        <v>1</v>
      </c>
      <c r="P9" s="492"/>
      <c r="Q9" s="511" t="s">
        <v>11</v>
      </c>
      <c r="R9" s="386" t="s">
        <v>0</v>
      </c>
      <c r="S9" s="496" t="s">
        <v>1</v>
      </c>
      <c r="T9" s="512"/>
      <c r="U9" s="386" t="s">
        <v>11</v>
      </c>
      <c r="V9" s="505"/>
      <c r="W9" s="508"/>
      <c r="X9" s="388" t="s">
        <v>0</v>
      </c>
      <c r="Y9" s="497" t="s">
        <v>1</v>
      </c>
      <c r="Z9" s="513"/>
      <c r="AA9" s="69" t="s">
        <v>11</v>
      </c>
      <c r="AB9" s="387" t="s">
        <v>0</v>
      </c>
      <c r="AC9" s="497" t="s">
        <v>1</v>
      </c>
      <c r="AD9" s="513"/>
      <c r="AE9" s="387" t="s">
        <v>11</v>
      </c>
    </row>
    <row r="10" spans="1:31" ht="15.75" thickBot="1" x14ac:dyDescent="0.3">
      <c r="A10" s="506"/>
      <c r="B10" s="385" t="s">
        <v>17</v>
      </c>
      <c r="C10" s="385" t="s">
        <v>18</v>
      </c>
      <c r="D10" s="71" t="s">
        <v>17</v>
      </c>
      <c r="E10" s="385" t="s">
        <v>18</v>
      </c>
      <c r="F10" s="72" t="s">
        <v>17</v>
      </c>
      <c r="G10" s="385" t="s">
        <v>17</v>
      </c>
      <c r="H10" s="9" t="s">
        <v>18</v>
      </c>
      <c r="I10" s="71" t="s">
        <v>17</v>
      </c>
      <c r="J10" s="514" t="s">
        <v>18</v>
      </c>
      <c r="K10" s="71" t="s">
        <v>17</v>
      </c>
      <c r="L10" s="505"/>
      <c r="M10" s="507"/>
      <c r="N10" s="384" t="s">
        <v>17</v>
      </c>
      <c r="O10" s="73" t="s">
        <v>17</v>
      </c>
      <c r="P10" s="515" t="s">
        <v>18</v>
      </c>
      <c r="Q10" s="75" t="s">
        <v>17</v>
      </c>
      <c r="R10" s="384" t="s">
        <v>17</v>
      </c>
      <c r="S10" s="73" t="s">
        <v>17</v>
      </c>
      <c r="T10" s="516" t="s">
        <v>18</v>
      </c>
      <c r="U10" s="73" t="s">
        <v>17</v>
      </c>
      <c r="V10" s="505"/>
      <c r="W10" s="508"/>
      <c r="X10" s="388" t="s">
        <v>17</v>
      </c>
      <c r="Y10" s="76" t="s">
        <v>17</v>
      </c>
      <c r="Z10" s="517" t="s">
        <v>18</v>
      </c>
      <c r="AA10" s="78" t="s">
        <v>17</v>
      </c>
      <c r="AB10" s="383" t="s">
        <v>17</v>
      </c>
      <c r="AC10" s="76" t="s">
        <v>17</v>
      </c>
      <c r="AD10" s="518" t="s">
        <v>18</v>
      </c>
      <c r="AE10" s="76" t="s">
        <v>17</v>
      </c>
    </row>
    <row r="11" spans="1:31" x14ac:dyDescent="0.25">
      <c r="A11" s="79">
        <v>2020</v>
      </c>
      <c r="B11" s="317">
        <v>103322328962.24701</v>
      </c>
      <c r="C11" s="298">
        <v>93101526096</v>
      </c>
      <c r="D11" s="307">
        <v>102528606726.98511</v>
      </c>
      <c r="E11" s="307">
        <v>87628468935</v>
      </c>
      <c r="F11" s="318">
        <v>102738471057.13249</v>
      </c>
      <c r="G11" s="307">
        <v>103322328962.24701</v>
      </c>
      <c r="H11" s="307">
        <v>93101526096</v>
      </c>
      <c r="I11" s="307">
        <v>102528606726.98511</v>
      </c>
      <c r="J11" s="307">
        <v>87628468935</v>
      </c>
      <c r="K11" s="307">
        <v>102738471057.13249</v>
      </c>
      <c r="L11" s="519"/>
      <c r="M11" s="79">
        <v>2020</v>
      </c>
      <c r="N11" s="326">
        <v>72774756124.9319</v>
      </c>
      <c r="O11" s="307">
        <v>72524253313.079407</v>
      </c>
      <c r="P11" s="307">
        <v>63339065786.812149</v>
      </c>
      <c r="Q11" s="307">
        <v>72631821251.271896</v>
      </c>
      <c r="R11" s="326">
        <v>72774756124.9319</v>
      </c>
      <c r="S11" s="307">
        <v>72524253313.079407</v>
      </c>
      <c r="T11" s="307">
        <v>63339065786.812149</v>
      </c>
      <c r="U11" s="307">
        <v>72631821251.271896</v>
      </c>
      <c r="V11" s="505"/>
      <c r="W11" s="79">
        <v>2020</v>
      </c>
      <c r="X11" s="334">
        <v>30547572837.315102</v>
      </c>
      <c r="Y11" s="307">
        <v>30004353413.905701</v>
      </c>
      <c r="Z11" s="307">
        <v>24289403148.534084</v>
      </c>
      <c r="AA11" s="307">
        <v>30106649805.8606</v>
      </c>
      <c r="AB11" s="334">
        <v>30547572837.315102</v>
      </c>
      <c r="AC11" s="307">
        <v>30004353413.905701</v>
      </c>
      <c r="AD11" s="307">
        <v>24289403148.534084</v>
      </c>
      <c r="AE11" s="307">
        <v>30106649805.8606</v>
      </c>
    </row>
    <row r="12" spans="1:31" x14ac:dyDescent="0.25">
      <c r="A12" s="389">
        <v>2021</v>
      </c>
      <c r="B12" s="319">
        <v>106863556736.47949</v>
      </c>
      <c r="C12" s="321">
        <v>95937310315</v>
      </c>
      <c r="D12" s="310">
        <v>104880288316.1881</v>
      </c>
      <c r="E12" s="310">
        <v>87323813141</v>
      </c>
      <c r="F12" s="320">
        <v>105578561357.1156</v>
      </c>
      <c r="G12" s="310">
        <v>210185885698.7265</v>
      </c>
      <c r="H12" s="310">
        <v>189038836411</v>
      </c>
      <c r="I12" s="310">
        <v>207408895043.17322</v>
      </c>
      <c r="J12" s="310">
        <v>174952282076</v>
      </c>
      <c r="K12" s="310">
        <v>208317032414.24811</v>
      </c>
      <c r="L12" s="519"/>
      <c r="M12" s="391">
        <v>2021</v>
      </c>
      <c r="N12" s="327">
        <v>76637804465.117798</v>
      </c>
      <c r="O12" s="328">
        <v>75463946623.479996</v>
      </c>
      <c r="P12" s="328">
        <v>62790247211.981018</v>
      </c>
      <c r="Q12" s="328">
        <v>76008445500.517899</v>
      </c>
      <c r="R12" s="327">
        <v>149412560590.04968</v>
      </c>
      <c r="S12" s="328">
        <v>147988199936.55939</v>
      </c>
      <c r="T12" s="328">
        <v>126129312998.79317</v>
      </c>
      <c r="U12" s="328">
        <v>148640266751.78979</v>
      </c>
      <c r="V12" s="505"/>
      <c r="W12" s="389">
        <v>2021</v>
      </c>
      <c r="X12" s="335">
        <v>30225752271.361698</v>
      </c>
      <c r="Y12" s="310">
        <v>29416341692.708099</v>
      </c>
      <c r="Z12" s="310">
        <v>24533565928.633888</v>
      </c>
      <c r="AA12" s="310">
        <v>29570115856.597698</v>
      </c>
      <c r="AB12" s="335">
        <v>60773325108.676804</v>
      </c>
      <c r="AC12" s="310">
        <v>59420695106.6138</v>
      </c>
      <c r="AD12" s="310">
        <v>48822969077.167969</v>
      </c>
      <c r="AE12" s="310">
        <v>59676765662.458298</v>
      </c>
    </row>
    <row r="13" spans="1:31" x14ac:dyDescent="0.25">
      <c r="A13" s="79">
        <v>2022</v>
      </c>
      <c r="B13" s="317">
        <v>109870527916.36359</v>
      </c>
      <c r="C13" s="298">
        <v>98737425738</v>
      </c>
      <c r="D13" s="307">
        <v>105810268058.5428</v>
      </c>
      <c r="E13" s="307">
        <v>87332988185</v>
      </c>
      <c r="F13" s="318">
        <v>107410471654.9509</v>
      </c>
      <c r="G13" s="307">
        <v>320056413615.09009</v>
      </c>
      <c r="H13" s="307">
        <v>287776262149</v>
      </c>
      <c r="I13" s="307">
        <v>313219163101.716</v>
      </c>
      <c r="J13" s="307">
        <v>262285270261</v>
      </c>
      <c r="K13" s="307">
        <v>315727504069.19897</v>
      </c>
      <c r="L13" s="519"/>
      <c r="M13" s="79">
        <v>2022</v>
      </c>
      <c r="N13" s="326">
        <v>80054197088.348495</v>
      </c>
      <c r="O13" s="307">
        <v>77076812773.734406</v>
      </c>
      <c r="P13" s="307">
        <v>62680980794.013763</v>
      </c>
      <c r="Q13" s="307">
        <v>78468480236.078003</v>
      </c>
      <c r="R13" s="326">
        <v>229466757678.39819</v>
      </c>
      <c r="S13" s="307">
        <v>225065012710.29379</v>
      </c>
      <c r="T13" s="307">
        <v>188810293792.80695</v>
      </c>
      <c r="U13" s="307">
        <v>227108746987.8678</v>
      </c>
      <c r="V13" s="505"/>
      <c r="W13" s="79">
        <v>2022</v>
      </c>
      <c r="X13" s="334">
        <v>29816330828.015099</v>
      </c>
      <c r="Y13" s="307">
        <v>28733455284.808399</v>
      </c>
      <c r="Z13" s="307">
        <v>24652007390.667202</v>
      </c>
      <c r="AA13" s="307">
        <v>28941991418.872898</v>
      </c>
      <c r="AB13" s="334">
        <v>90589655936.691895</v>
      </c>
      <c r="AC13" s="307">
        <v>88154150391.422195</v>
      </c>
      <c r="AD13" s="307">
        <v>73474976467.835175</v>
      </c>
      <c r="AE13" s="307">
        <v>88618757081.331192</v>
      </c>
    </row>
    <row r="14" spans="1:31" x14ac:dyDescent="0.25">
      <c r="A14" s="389">
        <v>2023</v>
      </c>
      <c r="B14" s="319">
        <v>112363309757.27899</v>
      </c>
      <c r="C14" s="321">
        <v>101422272621</v>
      </c>
      <c r="D14" s="310">
        <v>105506399516.9514</v>
      </c>
      <c r="E14" s="310">
        <v>87413690979</v>
      </c>
      <c r="F14" s="320">
        <v>108500146946.2576</v>
      </c>
      <c r="G14" s="310">
        <v>432419723372.36908</v>
      </c>
      <c r="H14" s="310">
        <v>389198534770</v>
      </c>
      <c r="I14" s="310">
        <v>418725562618.66742</v>
      </c>
      <c r="J14" s="310">
        <v>349698961240</v>
      </c>
      <c r="K14" s="310">
        <v>424227651015.45654</v>
      </c>
      <c r="L14" s="519"/>
      <c r="M14" s="391">
        <v>2023</v>
      </c>
      <c r="N14" s="327">
        <v>83025162670.551193</v>
      </c>
      <c r="O14" s="328">
        <v>77554216958.134598</v>
      </c>
      <c r="P14" s="328">
        <v>62702862225.637787</v>
      </c>
      <c r="Q14" s="328">
        <v>80278560045.692703</v>
      </c>
      <c r="R14" s="327">
        <v>312491920348.9494</v>
      </c>
      <c r="S14" s="328">
        <v>302619229668.42841</v>
      </c>
      <c r="T14" s="328">
        <v>251513156018.44473</v>
      </c>
      <c r="U14" s="328">
        <v>307387307033.56049</v>
      </c>
      <c r="V14" s="505"/>
      <c r="W14" s="389">
        <v>2023</v>
      </c>
      <c r="X14" s="335">
        <v>29338147086.727798</v>
      </c>
      <c r="Y14" s="310">
        <v>27952182558.816799</v>
      </c>
      <c r="Z14" s="310">
        <v>24710828753.845154</v>
      </c>
      <c r="AA14" s="310">
        <v>28221586900.564899</v>
      </c>
      <c r="AB14" s="335">
        <v>119927803023.41969</v>
      </c>
      <c r="AC14" s="310">
        <v>116106332950.239</v>
      </c>
      <c r="AD14" s="310">
        <v>98185805221.680328</v>
      </c>
      <c r="AE14" s="310">
        <v>116840343981.89609</v>
      </c>
    </row>
    <row r="15" spans="1:31" x14ac:dyDescent="0.25">
      <c r="A15" s="79">
        <v>2024</v>
      </c>
      <c r="B15" s="317">
        <v>114619317397.1911</v>
      </c>
      <c r="C15" s="298">
        <v>104190724347</v>
      </c>
      <c r="D15" s="307">
        <v>104370898415.5545</v>
      </c>
      <c r="E15" s="307">
        <v>87417970454</v>
      </c>
      <c r="F15" s="318">
        <v>109132309984.23859</v>
      </c>
      <c r="G15" s="307">
        <v>547039040769.56018</v>
      </c>
      <c r="H15" s="307">
        <v>493389259117</v>
      </c>
      <c r="I15" s="307">
        <v>523096461034.22192</v>
      </c>
      <c r="J15" s="307">
        <v>437116931694</v>
      </c>
      <c r="K15" s="307">
        <v>533359960999.69513</v>
      </c>
      <c r="L15" s="519"/>
      <c r="M15" s="79">
        <v>2024</v>
      </c>
      <c r="N15" s="326">
        <v>85521231360.678406</v>
      </c>
      <c r="O15" s="307">
        <v>76988846370.479904</v>
      </c>
      <c r="P15" s="307">
        <v>62721511183.73011</v>
      </c>
      <c r="Q15" s="307">
        <v>81415837510.966293</v>
      </c>
      <c r="R15" s="326">
        <v>398013151709.62781</v>
      </c>
      <c r="S15" s="307">
        <v>379608076038.90833</v>
      </c>
      <c r="T15" s="307">
        <v>314234667202.17487</v>
      </c>
      <c r="U15" s="307">
        <v>388803144544.52679</v>
      </c>
      <c r="V15" s="505"/>
      <c r="W15" s="79">
        <v>2024</v>
      </c>
      <c r="X15" s="334">
        <v>29098086036.512699</v>
      </c>
      <c r="Y15" s="307">
        <v>27382052045.0746</v>
      </c>
      <c r="Z15" s="307">
        <v>24696459269.939041</v>
      </c>
      <c r="AA15" s="307">
        <v>27716472473.272301</v>
      </c>
      <c r="AB15" s="334">
        <v>149025889059.9324</v>
      </c>
      <c r="AC15" s="307">
        <v>143488384995.3136</v>
      </c>
      <c r="AD15" s="307">
        <v>122882264491.61937</v>
      </c>
      <c r="AE15" s="307">
        <v>144556816455.1684</v>
      </c>
    </row>
    <row r="16" spans="1:31" x14ac:dyDescent="0.25">
      <c r="A16" s="389">
        <v>2025</v>
      </c>
      <c r="B16" s="319">
        <v>116800942941.2836</v>
      </c>
      <c r="C16" s="321">
        <v>107011064450</v>
      </c>
      <c r="D16" s="310">
        <v>102922462437.3557</v>
      </c>
      <c r="E16" s="310">
        <v>88399769821</v>
      </c>
      <c r="F16" s="320">
        <v>109680632970.82249</v>
      </c>
      <c r="G16" s="310">
        <v>663839983710.84375</v>
      </c>
      <c r="H16" s="310">
        <v>600400323567</v>
      </c>
      <c r="I16" s="310">
        <v>626018923471.57764</v>
      </c>
      <c r="J16" s="310">
        <v>525516701515</v>
      </c>
      <c r="K16" s="310">
        <v>643040593970.51758</v>
      </c>
      <c r="L16" s="519"/>
      <c r="M16" s="391">
        <v>2025</v>
      </c>
      <c r="N16" s="327">
        <v>88019587520.990295</v>
      </c>
      <c r="O16" s="328">
        <v>76135179284.941101</v>
      </c>
      <c r="P16" s="328">
        <v>63782936182.814514</v>
      </c>
      <c r="Q16" s="328">
        <v>82504142453.860992</v>
      </c>
      <c r="R16" s="327">
        <v>486032739230.6181</v>
      </c>
      <c r="S16" s="328">
        <v>455743255323.84943</v>
      </c>
      <c r="T16" s="328">
        <v>378017603384.98938</v>
      </c>
      <c r="U16" s="328">
        <v>471307286998.38782</v>
      </c>
      <c r="V16" s="505"/>
      <c r="W16" s="389">
        <v>2025</v>
      </c>
      <c r="X16" s="335">
        <v>28781355420.293301</v>
      </c>
      <c r="Y16" s="310">
        <v>26787283152.4146</v>
      </c>
      <c r="Z16" s="310">
        <v>24616833638.603836</v>
      </c>
      <c r="AA16" s="310">
        <v>27176490516.961498</v>
      </c>
      <c r="AB16" s="335">
        <v>177807244480.22571</v>
      </c>
      <c r="AC16" s="310">
        <v>170275668147.72821</v>
      </c>
      <c r="AD16" s="310">
        <v>147499098130.22321</v>
      </c>
      <c r="AE16" s="310">
        <v>171733306972.12988</v>
      </c>
    </row>
    <row r="17" spans="1:31" x14ac:dyDescent="0.25">
      <c r="A17" s="79">
        <v>2026</v>
      </c>
      <c r="B17" s="317">
        <v>118361750666.47609</v>
      </c>
      <c r="C17" s="298">
        <v>109700876419</v>
      </c>
      <c r="D17" s="307">
        <v>101122766803.29541</v>
      </c>
      <c r="E17" s="307">
        <v>89911104949</v>
      </c>
      <c r="F17" s="318">
        <v>109514433457.2108</v>
      </c>
      <c r="G17" s="307">
        <v>782201734377.31982</v>
      </c>
      <c r="H17" s="307">
        <v>710101199986</v>
      </c>
      <c r="I17" s="307">
        <v>727141690274.87305</v>
      </c>
      <c r="J17" s="307">
        <v>615427806464</v>
      </c>
      <c r="K17" s="307">
        <v>752555027427.72839</v>
      </c>
      <c r="L17" s="519"/>
      <c r="M17" s="79">
        <v>2026</v>
      </c>
      <c r="N17" s="326">
        <v>89966170951.242493</v>
      </c>
      <c r="O17" s="307">
        <v>75071663781.726501</v>
      </c>
      <c r="P17" s="307">
        <v>65398007702.603645</v>
      </c>
      <c r="Q17" s="307">
        <v>83006163637.878403</v>
      </c>
      <c r="R17" s="326">
        <v>575998910181.8606</v>
      </c>
      <c r="S17" s="307">
        <v>530814919105.57593</v>
      </c>
      <c r="T17" s="307">
        <v>443415611087.59302</v>
      </c>
      <c r="U17" s="307">
        <v>554313450636.26624</v>
      </c>
      <c r="V17" s="505"/>
      <c r="W17" s="79">
        <v>2026</v>
      </c>
      <c r="X17" s="334">
        <v>28395579715.233601</v>
      </c>
      <c r="Y17" s="307">
        <v>26051103021.568901</v>
      </c>
      <c r="Z17" s="307">
        <v>24513097246.340225</v>
      </c>
      <c r="AA17" s="307">
        <v>26508269819.332401</v>
      </c>
      <c r="AB17" s="334">
        <v>206202824195.45932</v>
      </c>
      <c r="AC17" s="307">
        <v>196326771169.29712</v>
      </c>
      <c r="AD17" s="307">
        <v>172012195376.56342</v>
      </c>
      <c r="AE17" s="307">
        <v>198241576791.46228</v>
      </c>
    </row>
    <row r="18" spans="1:31" x14ac:dyDescent="0.25">
      <c r="A18" s="389">
        <v>2027</v>
      </c>
      <c r="B18" s="319">
        <v>119429953126.7704</v>
      </c>
      <c r="C18" s="321">
        <v>110027825763</v>
      </c>
      <c r="D18" s="310">
        <v>99437169680.173706</v>
      </c>
      <c r="E18" s="310">
        <v>89728459143</v>
      </c>
      <c r="F18" s="320">
        <v>108907999956.6647</v>
      </c>
      <c r="G18" s="310">
        <v>901631687504.09021</v>
      </c>
      <c r="H18" s="310">
        <v>820129025749</v>
      </c>
      <c r="I18" s="310">
        <v>826578859955.04675</v>
      </c>
      <c r="J18" s="310">
        <v>705156265607</v>
      </c>
      <c r="K18" s="310">
        <v>861463027384.39307</v>
      </c>
      <c r="L18" s="519"/>
      <c r="M18" s="391">
        <v>2027</v>
      </c>
      <c r="N18" s="327">
        <v>91192013103.879898</v>
      </c>
      <c r="O18" s="328">
        <v>73957365954.713303</v>
      </c>
      <c r="P18" s="328">
        <v>65365782651.209091</v>
      </c>
      <c r="Q18" s="328">
        <v>82890959656.083694</v>
      </c>
      <c r="R18" s="327">
        <v>667190923285.74048</v>
      </c>
      <c r="S18" s="328">
        <v>604772285060.28918</v>
      </c>
      <c r="T18" s="328">
        <v>508781393738.80212</v>
      </c>
      <c r="U18" s="328">
        <v>637204410292.34998</v>
      </c>
      <c r="V18" s="505"/>
      <c r="W18" s="389">
        <v>2027</v>
      </c>
      <c r="X18" s="335">
        <v>28237940022.890499</v>
      </c>
      <c r="Y18" s="310">
        <v>25479803725.4604</v>
      </c>
      <c r="Z18" s="310">
        <v>24362676491.6394</v>
      </c>
      <c r="AA18" s="310">
        <v>26017040300.581001</v>
      </c>
      <c r="AB18" s="335">
        <v>234440764218.34982</v>
      </c>
      <c r="AC18" s="310">
        <v>221806574894.75751</v>
      </c>
      <c r="AD18" s="310">
        <v>196374871868.20282</v>
      </c>
      <c r="AE18" s="310">
        <v>224258617092.04327</v>
      </c>
    </row>
    <row r="19" spans="1:31" x14ac:dyDescent="0.25">
      <c r="A19" s="79">
        <v>2028</v>
      </c>
      <c r="B19" s="317">
        <v>120696785475.76221</v>
      </c>
      <c r="C19" s="298">
        <v>110061092109</v>
      </c>
      <c r="D19" s="307">
        <v>98528062124.301102</v>
      </c>
      <c r="E19" s="307">
        <v>89696148191</v>
      </c>
      <c r="F19" s="318">
        <v>108262766188.17169</v>
      </c>
      <c r="G19" s="307">
        <v>1022328472979.8524</v>
      </c>
      <c r="H19" s="307">
        <v>930190117858</v>
      </c>
      <c r="I19" s="307">
        <v>925106922079.3479</v>
      </c>
      <c r="J19" s="307">
        <v>794852413798</v>
      </c>
      <c r="K19" s="307">
        <v>969725793572.5647</v>
      </c>
      <c r="L19" s="519"/>
      <c r="M19" s="79">
        <v>2028</v>
      </c>
      <c r="N19" s="326">
        <v>92552947571.269104</v>
      </c>
      <c r="O19" s="307">
        <v>73543874632.026001</v>
      </c>
      <c r="P19" s="307">
        <v>65521254733.647087</v>
      </c>
      <c r="Q19" s="307">
        <v>82663457941.697693</v>
      </c>
      <c r="R19" s="326">
        <v>759743870857.00952</v>
      </c>
      <c r="S19" s="307">
        <v>678316159692.31519</v>
      </c>
      <c r="T19" s="307">
        <v>574302648472.44922</v>
      </c>
      <c r="U19" s="307">
        <v>719867868234.04761</v>
      </c>
      <c r="V19" s="505"/>
      <c r="W19" s="79">
        <v>2028</v>
      </c>
      <c r="X19" s="334">
        <v>28143837904.493099</v>
      </c>
      <c r="Y19" s="307">
        <v>24984187492.275101</v>
      </c>
      <c r="Z19" s="307">
        <v>24174893457.463207</v>
      </c>
      <c r="AA19" s="307">
        <v>25599308246.473999</v>
      </c>
      <c r="AB19" s="334">
        <v>262584602122.84293</v>
      </c>
      <c r="AC19" s="307">
        <v>246790762387.03259</v>
      </c>
      <c r="AD19" s="307">
        <v>220549765325.66602</v>
      </c>
      <c r="AE19" s="307">
        <v>249857925338.51727</v>
      </c>
    </row>
    <row r="20" spans="1:31" x14ac:dyDescent="0.25">
      <c r="A20" s="393">
        <v>2029</v>
      </c>
      <c r="B20" s="319">
        <v>121067687292.1279</v>
      </c>
      <c r="C20" s="321">
        <v>109826112995</v>
      </c>
      <c r="D20" s="310">
        <v>97712136361.551804</v>
      </c>
      <c r="E20" s="310">
        <v>89790928992</v>
      </c>
      <c r="F20" s="320">
        <v>106850943738.75909</v>
      </c>
      <c r="G20" s="310">
        <v>1143396160271.9802</v>
      </c>
      <c r="H20" s="310">
        <v>1040016230853</v>
      </c>
      <c r="I20" s="310">
        <v>1022819058440.8997</v>
      </c>
      <c r="J20" s="310">
        <v>884643342790</v>
      </c>
      <c r="K20" s="310">
        <v>1076576737311.3237</v>
      </c>
      <c r="L20" s="519"/>
      <c r="M20" s="391">
        <v>2029</v>
      </c>
      <c r="N20" s="327">
        <v>93230903764.7659</v>
      </c>
      <c r="O20" s="328">
        <v>73458599480.981003</v>
      </c>
      <c r="P20" s="328">
        <v>65835738198.961159</v>
      </c>
      <c r="Q20" s="328">
        <v>81902110713.283295</v>
      </c>
      <c r="R20" s="327">
        <v>852974774621.77539</v>
      </c>
      <c r="S20" s="328">
        <v>751774759173.29614</v>
      </c>
      <c r="T20" s="328">
        <v>640138386671.4104</v>
      </c>
      <c r="U20" s="328">
        <v>801769978947.33093</v>
      </c>
      <c r="V20" s="505"/>
      <c r="W20" s="389">
        <v>2029</v>
      </c>
      <c r="X20" s="335">
        <v>27836783527.362</v>
      </c>
      <c r="Y20" s="310">
        <v>24253536880.570801</v>
      </c>
      <c r="Z20" s="310">
        <v>23955190793.401394</v>
      </c>
      <c r="AA20" s="310">
        <v>24948833025.4758</v>
      </c>
      <c r="AB20" s="335">
        <v>290421385650.20496</v>
      </c>
      <c r="AC20" s="310">
        <v>271044299267.60339</v>
      </c>
      <c r="AD20" s="310">
        <v>244504956119.06741</v>
      </c>
      <c r="AE20" s="310">
        <v>274806758363.99307</v>
      </c>
    </row>
    <row r="21" spans="1:31" x14ac:dyDescent="0.25">
      <c r="A21" s="79">
        <v>2030</v>
      </c>
      <c r="B21" s="317">
        <v>121299079146.36391</v>
      </c>
      <c r="C21" s="298">
        <v>109526719910</v>
      </c>
      <c r="D21" s="307">
        <v>97848954327.122803</v>
      </c>
      <c r="E21" s="307">
        <v>90155128354</v>
      </c>
      <c r="F21" s="318">
        <v>106068527922.19881</v>
      </c>
      <c r="G21" s="307">
        <v>1264695239418.3442</v>
      </c>
      <c r="H21" s="307">
        <v>1149542950763</v>
      </c>
      <c r="I21" s="307">
        <v>1120668012768.0225</v>
      </c>
      <c r="J21" s="307">
        <v>974798471144</v>
      </c>
      <c r="K21" s="307">
        <v>1182645265233.5225</v>
      </c>
      <c r="L21" s="519"/>
      <c r="M21" s="79">
        <v>2030</v>
      </c>
      <c r="N21" s="326">
        <v>93519481775.051102</v>
      </c>
      <c r="O21" s="307">
        <v>74068625100.779404</v>
      </c>
      <c r="P21" s="307">
        <v>66450171049.347015</v>
      </c>
      <c r="Q21" s="307">
        <v>81515912489.090103</v>
      </c>
      <c r="R21" s="326">
        <v>946494256396.82654</v>
      </c>
      <c r="S21" s="307">
        <v>825843384274.07556</v>
      </c>
      <c r="T21" s="307">
        <v>706588557720.75745</v>
      </c>
      <c r="U21" s="307">
        <v>883285891436.42102</v>
      </c>
      <c r="V21" s="505"/>
      <c r="W21" s="79">
        <v>2030</v>
      </c>
      <c r="X21" s="334">
        <v>27779597371.312801</v>
      </c>
      <c r="Y21" s="307">
        <v>23780329226.343399</v>
      </c>
      <c r="Z21" s="307">
        <v>23704957304.485947</v>
      </c>
      <c r="AA21" s="307">
        <v>24552615433.1087</v>
      </c>
      <c r="AB21" s="334">
        <v>318200983021.51776</v>
      </c>
      <c r="AC21" s="307">
        <v>294824628493.94678</v>
      </c>
      <c r="AD21" s="307">
        <v>268209913423.55334</v>
      </c>
      <c r="AE21" s="307">
        <v>299359373797.10175</v>
      </c>
    </row>
    <row r="22" spans="1:31" x14ac:dyDescent="0.25">
      <c r="A22" s="389">
        <v>2031</v>
      </c>
      <c r="B22" s="319">
        <v>121564632041.10361</v>
      </c>
      <c r="C22" s="321">
        <v>109103716830</v>
      </c>
      <c r="D22" s="310">
        <v>98348477468.569214</v>
      </c>
      <c r="E22" s="310">
        <v>90378240201</v>
      </c>
      <c r="F22" s="320">
        <v>105591062786.603</v>
      </c>
      <c r="G22" s="310">
        <v>1386259871459.4478</v>
      </c>
      <c r="H22" s="310">
        <v>1258646667593</v>
      </c>
      <c r="I22" s="310">
        <v>1219016490236.5918</v>
      </c>
      <c r="J22" s="310">
        <v>1065176711345</v>
      </c>
      <c r="K22" s="310">
        <v>1288236328020.1255</v>
      </c>
      <c r="L22" s="519"/>
      <c r="M22" s="391">
        <v>2031</v>
      </c>
      <c r="N22" s="327">
        <v>93929117079.627899</v>
      </c>
      <c r="O22" s="328">
        <v>75065090762.856506</v>
      </c>
      <c r="P22" s="328">
        <v>66937368355.517616</v>
      </c>
      <c r="Q22" s="328">
        <v>81465582544.235992</v>
      </c>
      <c r="R22" s="327">
        <v>1040423373476.4545</v>
      </c>
      <c r="S22" s="328">
        <v>900908475036.93213</v>
      </c>
      <c r="T22" s="328">
        <v>773525926076.27502</v>
      </c>
      <c r="U22" s="328">
        <v>964751473980.65698</v>
      </c>
      <c r="V22" s="505"/>
      <c r="W22" s="389">
        <v>2031</v>
      </c>
      <c r="X22" s="335">
        <v>27635514961.4757</v>
      </c>
      <c r="Y22" s="310">
        <v>23283386705.7127</v>
      </c>
      <c r="Z22" s="310">
        <v>23440871845.796455</v>
      </c>
      <c r="AA22" s="310">
        <v>24125480242.367001</v>
      </c>
      <c r="AB22" s="335">
        <v>345836497982.99347</v>
      </c>
      <c r="AC22" s="310">
        <v>318108015199.65948</v>
      </c>
      <c r="AD22" s="310">
        <v>291650785269.34979</v>
      </c>
      <c r="AE22" s="310">
        <v>323484854039.46875</v>
      </c>
    </row>
    <row r="23" spans="1:31" x14ac:dyDescent="0.25">
      <c r="A23" s="79">
        <v>2032</v>
      </c>
      <c r="B23" s="317">
        <v>121106348489.0623</v>
      </c>
      <c r="C23" s="298">
        <v>108737981495</v>
      </c>
      <c r="D23" s="307">
        <v>98004309017.197006</v>
      </c>
      <c r="E23" s="307">
        <v>90230234977</v>
      </c>
      <c r="F23" s="318">
        <v>104233607656.4023</v>
      </c>
      <c r="G23" s="307">
        <v>1507366219948.51</v>
      </c>
      <c r="H23" s="307">
        <v>1367384649088</v>
      </c>
      <c r="I23" s="307">
        <v>1317020799253.7888</v>
      </c>
      <c r="J23" s="307">
        <v>1155406946322</v>
      </c>
      <c r="K23" s="307">
        <v>1392469935676.5278</v>
      </c>
      <c r="L23" s="519"/>
      <c r="M23" s="79">
        <v>2032</v>
      </c>
      <c r="N23" s="326">
        <v>93657376274.962097</v>
      </c>
      <c r="O23" s="307">
        <v>75332039726.110306</v>
      </c>
      <c r="P23" s="307">
        <v>67069206524.055161</v>
      </c>
      <c r="Q23" s="307">
        <v>80634101899.199295</v>
      </c>
      <c r="R23" s="326">
        <v>1134080749751.4165</v>
      </c>
      <c r="S23" s="307">
        <v>976240514763.04248</v>
      </c>
      <c r="T23" s="307">
        <v>840595132600.3302</v>
      </c>
      <c r="U23" s="307">
        <v>1045385575879.8563</v>
      </c>
      <c r="V23" s="505"/>
      <c r="W23" s="79">
        <v>2032</v>
      </c>
      <c r="X23" s="334">
        <v>27448972214.100201</v>
      </c>
      <c r="Y23" s="307">
        <v>22672269291.0867</v>
      </c>
      <c r="Z23" s="307">
        <v>23161028453.135654</v>
      </c>
      <c r="AA23" s="307">
        <v>23599505757.202999</v>
      </c>
      <c r="AB23" s="334">
        <v>373285470197.09369</v>
      </c>
      <c r="AC23" s="307">
        <v>340780284490.74622</v>
      </c>
      <c r="AD23" s="307">
        <v>314811813722.48547</v>
      </c>
      <c r="AE23" s="307">
        <v>347084359796.67175</v>
      </c>
    </row>
    <row r="24" spans="1:31" x14ac:dyDescent="0.25">
      <c r="A24" s="389">
        <v>2033</v>
      </c>
      <c r="B24" s="319">
        <v>121038264403.3701</v>
      </c>
      <c r="C24" s="321">
        <v>108372676611</v>
      </c>
      <c r="D24" s="310">
        <v>97714567831.177094</v>
      </c>
      <c r="E24" s="310">
        <v>89855349658</v>
      </c>
      <c r="F24" s="320">
        <v>103059320489.4823</v>
      </c>
      <c r="G24" s="310">
        <v>1628404484351.8801</v>
      </c>
      <c r="H24" s="310">
        <v>1475757325699</v>
      </c>
      <c r="I24" s="310">
        <v>1414735367084.9658</v>
      </c>
      <c r="J24" s="310">
        <v>1245262295980</v>
      </c>
      <c r="K24" s="310">
        <v>1495529256166.0103</v>
      </c>
      <c r="L24" s="519"/>
      <c r="M24" s="391">
        <v>2033</v>
      </c>
      <c r="N24" s="327">
        <v>93586339338.648605</v>
      </c>
      <c r="O24" s="328">
        <v>75444383855.9375</v>
      </c>
      <c r="P24" s="328">
        <v>66981530307.690529</v>
      </c>
      <c r="Q24" s="328">
        <v>79780371896.100998</v>
      </c>
      <c r="R24" s="327">
        <v>1227667089090.0652</v>
      </c>
      <c r="S24" s="328">
        <v>1051684898618.98</v>
      </c>
      <c r="T24" s="328">
        <v>907576662908.02075</v>
      </c>
      <c r="U24" s="328">
        <v>1125165947775.9573</v>
      </c>
      <c r="V24" s="505"/>
      <c r="W24" s="389">
        <v>2033</v>
      </c>
      <c r="X24" s="335">
        <v>27451925064.7215</v>
      </c>
      <c r="Y24" s="310">
        <v>22270183975.239601</v>
      </c>
      <c r="Z24" s="310">
        <v>22873819350.752071</v>
      </c>
      <c r="AA24" s="310">
        <v>23278948593.381302</v>
      </c>
      <c r="AB24" s="335">
        <v>400737395261.81519</v>
      </c>
      <c r="AC24" s="310">
        <v>363050468465.98584</v>
      </c>
      <c r="AD24" s="310">
        <v>337685633073.23755</v>
      </c>
      <c r="AE24" s="310">
        <v>370363308390.05304</v>
      </c>
    </row>
    <row r="25" spans="1:31" x14ac:dyDescent="0.25">
      <c r="A25" s="79">
        <v>2034</v>
      </c>
      <c r="B25" s="317">
        <v>121179137623.65579</v>
      </c>
      <c r="C25" s="298">
        <v>108013679532</v>
      </c>
      <c r="D25" s="307">
        <v>97428901904.696701</v>
      </c>
      <c r="E25" s="307">
        <v>89374390188</v>
      </c>
      <c r="F25" s="318">
        <v>102002348197.94409</v>
      </c>
      <c r="G25" s="307">
        <v>1749583621975.5359</v>
      </c>
      <c r="H25" s="307">
        <v>1583771005231</v>
      </c>
      <c r="I25" s="307">
        <v>1512164268989.6626</v>
      </c>
      <c r="J25" s="307">
        <v>1334636686168</v>
      </c>
      <c r="K25" s="307">
        <v>1597531604363.9543</v>
      </c>
      <c r="L25" s="519"/>
      <c r="M25" s="79">
        <v>2034</v>
      </c>
      <c r="N25" s="326">
        <v>93935785383.615097</v>
      </c>
      <c r="O25" s="307">
        <v>75675450501.347397</v>
      </c>
      <c r="P25" s="307">
        <v>66835706263.053551</v>
      </c>
      <c r="Q25" s="307">
        <v>79176537963.135895</v>
      </c>
      <c r="R25" s="326">
        <v>1321602874473.6802</v>
      </c>
      <c r="S25" s="307">
        <v>1127360349120.3274</v>
      </c>
      <c r="T25" s="307">
        <v>974412369171.07434</v>
      </c>
      <c r="U25" s="307">
        <v>1204342485739.0933</v>
      </c>
      <c r="V25" s="505"/>
      <c r="W25" s="79">
        <v>2034</v>
      </c>
      <c r="X25" s="334">
        <v>27243352240.040699</v>
      </c>
      <c r="Y25" s="307">
        <v>21753451403.3493</v>
      </c>
      <c r="Z25" s="307">
        <v>22538683925.41227</v>
      </c>
      <c r="AA25" s="307">
        <v>22825810234.808201</v>
      </c>
      <c r="AB25" s="334">
        <v>427980747501.8559</v>
      </c>
      <c r="AC25" s="307">
        <v>384803919869.33514</v>
      </c>
      <c r="AD25" s="307">
        <v>360224316998.64984</v>
      </c>
      <c r="AE25" s="307">
        <v>393189118624.86127</v>
      </c>
    </row>
    <row r="26" spans="1:31" x14ac:dyDescent="0.25">
      <c r="A26" s="389">
        <v>2035</v>
      </c>
      <c r="B26" s="319">
        <v>120940281916.0117</v>
      </c>
      <c r="C26" s="321">
        <v>107495620806</v>
      </c>
      <c r="D26" s="310">
        <v>96682988615.842606</v>
      </c>
      <c r="E26" s="310">
        <v>88903843391</v>
      </c>
      <c r="F26" s="320">
        <v>100535594373.7682</v>
      </c>
      <c r="G26" s="310">
        <v>1870523903891.5476</v>
      </c>
      <c r="H26" s="310">
        <v>1691266626037</v>
      </c>
      <c r="I26" s="310">
        <v>1608847257605.5051</v>
      </c>
      <c r="J26" s="310">
        <v>1423540529559</v>
      </c>
      <c r="K26" s="310">
        <v>1698067198737.7227</v>
      </c>
      <c r="L26" s="519"/>
      <c r="M26" s="391">
        <v>2035</v>
      </c>
      <c r="N26" s="327">
        <v>93916788768.990799</v>
      </c>
      <c r="O26" s="328">
        <v>75466601662.035706</v>
      </c>
      <c r="P26" s="328">
        <v>66682516115.296898</v>
      </c>
      <c r="Q26" s="328">
        <v>78173871444.157806</v>
      </c>
      <c r="R26" s="327">
        <v>1415519663242.6709</v>
      </c>
      <c r="S26" s="328">
        <v>1202826950782.363</v>
      </c>
      <c r="T26" s="328">
        <v>1041094885286.3712</v>
      </c>
      <c r="U26" s="328">
        <v>1282516357183.251</v>
      </c>
      <c r="V26" s="505"/>
      <c r="W26" s="389">
        <v>2035</v>
      </c>
      <c r="X26" s="335">
        <v>27023493147.020901</v>
      </c>
      <c r="Y26" s="310">
        <v>21216386953.8069</v>
      </c>
      <c r="Z26" s="310">
        <v>22221327275.573074</v>
      </c>
      <c r="AA26" s="310">
        <v>22361722929.610401</v>
      </c>
      <c r="AB26" s="335">
        <v>455004240648.87677</v>
      </c>
      <c r="AC26" s="310">
        <v>406020306823.14203</v>
      </c>
      <c r="AD26" s="310">
        <v>382445644274.2229</v>
      </c>
      <c r="AE26" s="310">
        <v>415550841554.47168</v>
      </c>
    </row>
    <row r="27" spans="1:31" x14ac:dyDescent="0.25">
      <c r="A27" s="79">
        <v>2036</v>
      </c>
      <c r="B27" s="317">
        <v>120975480434.1967</v>
      </c>
      <c r="C27" s="298">
        <v>106898705453</v>
      </c>
      <c r="D27" s="307">
        <v>95560041873.456009</v>
      </c>
      <c r="E27" s="307">
        <v>88295923096</v>
      </c>
      <c r="F27" s="318">
        <v>99456015787.373291</v>
      </c>
      <c r="G27" s="307">
        <v>1991499384325.7444</v>
      </c>
      <c r="H27" s="307">
        <v>1798165331490</v>
      </c>
      <c r="I27" s="307">
        <v>1704407299478.9612</v>
      </c>
      <c r="J27" s="307">
        <v>1511836452655</v>
      </c>
      <c r="K27" s="307">
        <v>1797523214525.0959</v>
      </c>
      <c r="L27" s="519"/>
      <c r="M27" s="79">
        <v>2036</v>
      </c>
      <c r="N27" s="326">
        <v>94046432471.349197</v>
      </c>
      <c r="O27" s="307">
        <v>74754696683.197906</v>
      </c>
      <c r="P27" s="307">
        <v>66399394105.231934</v>
      </c>
      <c r="Q27" s="307">
        <v>77433836408.180893</v>
      </c>
      <c r="R27" s="326">
        <v>1509566095714.02</v>
      </c>
      <c r="S27" s="307">
        <v>1277581647465.561</v>
      </c>
      <c r="T27" s="307">
        <v>1107494279391.603</v>
      </c>
      <c r="U27" s="307">
        <v>1359950193591.4319</v>
      </c>
      <c r="V27" s="505"/>
      <c r="W27" s="79">
        <v>2036</v>
      </c>
      <c r="X27" s="334">
        <v>26929047962.8475</v>
      </c>
      <c r="Y27" s="307">
        <v>20805345190.258099</v>
      </c>
      <c r="Z27" s="307">
        <v>21896528991.090965</v>
      </c>
      <c r="AA27" s="307">
        <v>22022179379.192402</v>
      </c>
      <c r="AB27" s="334">
        <v>481933288611.72424</v>
      </c>
      <c r="AC27" s="307">
        <v>426825652013.40015</v>
      </c>
      <c r="AD27" s="307">
        <v>404342173265.31384</v>
      </c>
      <c r="AE27" s="307">
        <v>437573020933.66406</v>
      </c>
    </row>
    <row r="28" spans="1:31" x14ac:dyDescent="0.25">
      <c r="A28" s="389">
        <v>2037</v>
      </c>
      <c r="B28" s="319">
        <v>120735666057.38091</v>
      </c>
      <c r="C28" s="321">
        <v>106150384179</v>
      </c>
      <c r="D28" s="310">
        <v>94093907148.041595</v>
      </c>
      <c r="E28" s="310">
        <v>87661446960</v>
      </c>
      <c r="F28" s="320">
        <v>98268283585.344101</v>
      </c>
      <c r="G28" s="310">
        <v>2112235050383.1252</v>
      </c>
      <c r="H28" s="310">
        <v>1904315715669</v>
      </c>
      <c r="I28" s="310">
        <v>1798501206627.0027</v>
      </c>
      <c r="J28" s="310">
        <v>1599497899615</v>
      </c>
      <c r="K28" s="310">
        <v>1895791498110.4399</v>
      </c>
      <c r="L28" s="519"/>
      <c r="M28" s="391">
        <v>2037</v>
      </c>
      <c r="N28" s="327">
        <v>94000777197.826508</v>
      </c>
      <c r="O28" s="328">
        <v>73747625901.391495</v>
      </c>
      <c r="P28" s="328">
        <v>66104760479.518471</v>
      </c>
      <c r="Q28" s="328">
        <v>76646651437.650497</v>
      </c>
      <c r="R28" s="327">
        <v>1603566872911.8464</v>
      </c>
      <c r="S28" s="328">
        <v>1351329273366.9526</v>
      </c>
      <c r="T28" s="328">
        <v>1173599039871.1216</v>
      </c>
      <c r="U28" s="328">
        <v>1436596845029.0823</v>
      </c>
      <c r="V28" s="505"/>
      <c r="W28" s="389">
        <v>2037</v>
      </c>
      <c r="X28" s="335">
        <v>26734888859.554401</v>
      </c>
      <c r="Y28" s="310">
        <v>20346281246.650101</v>
      </c>
      <c r="Z28" s="310">
        <v>21556686480.563282</v>
      </c>
      <c r="AA28" s="310">
        <v>21621632147.6936</v>
      </c>
      <c r="AB28" s="335">
        <v>508668177471.27863</v>
      </c>
      <c r="AC28" s="310">
        <v>447171933260.05023</v>
      </c>
      <c r="AD28" s="310">
        <v>425898859745.87714</v>
      </c>
      <c r="AE28" s="310">
        <v>459194653081.35767</v>
      </c>
    </row>
    <row r="29" spans="1:31" x14ac:dyDescent="0.25">
      <c r="A29" s="79">
        <v>2038</v>
      </c>
      <c r="B29" s="317">
        <v>120591160432.6297</v>
      </c>
      <c r="C29" s="298">
        <v>105295323609</v>
      </c>
      <c r="D29" s="307">
        <v>93297780895.573593</v>
      </c>
      <c r="E29" s="307">
        <v>87001444329</v>
      </c>
      <c r="F29" s="318">
        <v>97265403166.529205</v>
      </c>
      <c r="G29" s="307">
        <v>2232826210815.7549</v>
      </c>
      <c r="H29" s="307">
        <v>2009611039278</v>
      </c>
      <c r="I29" s="307">
        <v>1891798987522.5762</v>
      </c>
      <c r="J29" s="307">
        <v>1686499343944</v>
      </c>
      <c r="K29" s="307">
        <v>1993056901276.9692</v>
      </c>
      <c r="L29" s="519"/>
      <c r="M29" s="79">
        <v>2038</v>
      </c>
      <c r="N29" s="326">
        <v>94052171042.881393</v>
      </c>
      <c r="O29" s="307">
        <v>73369865806.933395</v>
      </c>
      <c r="P29" s="307">
        <v>65793072205.436821</v>
      </c>
      <c r="Q29" s="307">
        <v>76010016249.900101</v>
      </c>
      <c r="R29" s="326">
        <v>1697619043954.7278</v>
      </c>
      <c r="S29" s="307">
        <v>1424699139173.886</v>
      </c>
      <c r="T29" s="307">
        <v>1239392112076.5583</v>
      </c>
      <c r="U29" s="307">
        <v>1512606861278.9824</v>
      </c>
      <c r="V29" s="505"/>
      <c r="W29" s="79">
        <v>2038</v>
      </c>
      <c r="X29" s="334">
        <v>26538989389.748299</v>
      </c>
      <c r="Y29" s="307">
        <v>19927915088.640202</v>
      </c>
      <c r="Z29" s="307">
        <v>21208372123.887535</v>
      </c>
      <c r="AA29" s="307">
        <v>21255386916.629101</v>
      </c>
      <c r="AB29" s="334">
        <v>535207166861.02692</v>
      </c>
      <c r="AC29" s="307">
        <v>467099848348.69043</v>
      </c>
      <c r="AD29" s="307">
        <v>447107231869.76465</v>
      </c>
      <c r="AE29" s="307">
        <v>480450039997.98676</v>
      </c>
    </row>
    <row r="30" spans="1:31" x14ac:dyDescent="0.25">
      <c r="A30" s="393">
        <v>2039</v>
      </c>
      <c r="B30" s="319">
        <v>120449373664.01559</v>
      </c>
      <c r="C30" s="321">
        <v>104223263053</v>
      </c>
      <c r="D30" s="310">
        <v>92811233211.902603</v>
      </c>
      <c r="E30" s="310">
        <v>86052079398</v>
      </c>
      <c r="F30" s="320">
        <v>96414660652.21611</v>
      </c>
      <c r="G30" s="310">
        <v>2353275584479.7705</v>
      </c>
      <c r="H30" s="310">
        <v>2113834302331</v>
      </c>
      <c r="I30" s="310">
        <v>1984610220734.4788</v>
      </c>
      <c r="J30" s="310">
        <v>1772551423342</v>
      </c>
      <c r="K30" s="310">
        <v>2089471561929.1853</v>
      </c>
      <c r="L30" s="519"/>
      <c r="M30" s="391">
        <v>2039</v>
      </c>
      <c r="N30" s="327">
        <v>94260309979.333893</v>
      </c>
      <c r="O30" s="328">
        <v>73390869448.976501</v>
      </c>
      <c r="P30" s="328">
        <v>65224257382.02256</v>
      </c>
      <c r="Q30" s="328">
        <v>75626310808.347305</v>
      </c>
      <c r="R30" s="327">
        <v>1791879353934.0618</v>
      </c>
      <c r="S30" s="328">
        <v>1498090008622.8625</v>
      </c>
      <c r="T30" s="328">
        <v>1304616369458.5808</v>
      </c>
      <c r="U30" s="328">
        <v>1588233172087.3298</v>
      </c>
      <c r="V30" s="505"/>
      <c r="W30" s="389">
        <v>2039</v>
      </c>
      <c r="X30" s="335">
        <v>26189063684.681702</v>
      </c>
      <c r="Y30" s="310">
        <v>19420363762.926102</v>
      </c>
      <c r="Z30" s="310">
        <v>20827822015.855003</v>
      </c>
      <c r="AA30" s="310">
        <v>20788349843.868801</v>
      </c>
      <c r="AB30" s="335">
        <v>561396230545.70862</v>
      </c>
      <c r="AC30" s="310">
        <v>486520212111.61652</v>
      </c>
      <c r="AD30" s="310">
        <v>467935053885.61963</v>
      </c>
      <c r="AE30" s="310">
        <v>501238389841.85553</v>
      </c>
    </row>
    <row r="31" spans="1:31" x14ac:dyDescent="0.25">
      <c r="A31" s="79">
        <v>2040</v>
      </c>
      <c r="B31" s="317">
        <v>119248305007.00639</v>
      </c>
      <c r="C31" s="298">
        <v>102966744504</v>
      </c>
      <c r="D31" s="307">
        <v>91596538302.156799</v>
      </c>
      <c r="E31" s="307">
        <v>85128869336</v>
      </c>
      <c r="F31" s="318">
        <v>94855820552.712204</v>
      </c>
      <c r="G31" s="307">
        <v>2472523889486.7769</v>
      </c>
      <c r="H31" s="307">
        <v>2216801046835</v>
      </c>
      <c r="I31" s="307">
        <v>2076206759036.6355</v>
      </c>
      <c r="J31" s="307">
        <v>1857680292678</v>
      </c>
      <c r="K31" s="307">
        <v>2184327382481.8975</v>
      </c>
      <c r="L31" s="519"/>
      <c r="M31" s="79">
        <v>2040</v>
      </c>
      <c r="N31" s="326">
        <v>93617981179.435898</v>
      </c>
      <c r="O31" s="307">
        <v>72846646225.227707</v>
      </c>
      <c r="P31" s="307">
        <v>64671496439.002197</v>
      </c>
      <c r="Q31" s="307">
        <v>74707706595.823303</v>
      </c>
      <c r="R31" s="326">
        <v>1885497335113.4976</v>
      </c>
      <c r="S31" s="307">
        <v>1570936654848.0903</v>
      </c>
      <c r="T31" s="307">
        <v>1369287865897.583</v>
      </c>
      <c r="U31" s="307">
        <v>1662940878683.1531</v>
      </c>
      <c r="V31" s="505"/>
      <c r="W31" s="79">
        <v>2040</v>
      </c>
      <c r="X31" s="334">
        <v>25630323827.570499</v>
      </c>
      <c r="Y31" s="307">
        <v>18749892076.9291</v>
      </c>
      <c r="Z31" s="307">
        <v>20457372897.326756</v>
      </c>
      <c r="AA31" s="307">
        <v>20148113956.888901</v>
      </c>
      <c r="AB31" s="334">
        <v>587026554373.27917</v>
      </c>
      <c r="AC31" s="307">
        <v>505270104188.54559</v>
      </c>
      <c r="AD31" s="307">
        <v>488392426782.94641</v>
      </c>
      <c r="AE31" s="307">
        <v>521386503798.74445</v>
      </c>
    </row>
    <row r="32" spans="1:31" x14ac:dyDescent="0.25">
      <c r="A32" s="389">
        <v>2041</v>
      </c>
      <c r="B32" s="319">
        <v>117035728837.54111</v>
      </c>
      <c r="C32" s="321">
        <v>101519167411</v>
      </c>
      <c r="D32" s="310">
        <v>89674782720.571198</v>
      </c>
      <c r="E32" s="310">
        <v>84121784529</v>
      </c>
      <c r="F32" s="320">
        <v>92587046494.69931</v>
      </c>
      <c r="G32" s="310">
        <v>2589559618324.3179</v>
      </c>
      <c r="H32" s="310">
        <v>2318320214246</v>
      </c>
      <c r="I32" s="310">
        <v>2165881541757.2068</v>
      </c>
      <c r="J32" s="310">
        <v>1941802077207</v>
      </c>
      <c r="K32" s="310">
        <v>2276914428976.5967</v>
      </c>
      <c r="L32" s="519"/>
      <c r="M32" s="391">
        <v>2041</v>
      </c>
      <c r="N32" s="327">
        <v>91993594908.0224</v>
      </c>
      <c r="O32" s="328">
        <v>71615849509.348099</v>
      </c>
      <c r="P32" s="328">
        <v>64045303047.025734</v>
      </c>
      <c r="Q32" s="328">
        <v>73099085645.851303</v>
      </c>
      <c r="R32" s="327">
        <v>1977490930021.52</v>
      </c>
      <c r="S32" s="328">
        <v>1642552504357.4385</v>
      </c>
      <c r="T32" s="328">
        <v>1433333168944.6086</v>
      </c>
      <c r="U32" s="328">
        <v>1736039964329.0044</v>
      </c>
      <c r="V32" s="505"/>
      <c r="W32" s="389">
        <v>2041</v>
      </c>
      <c r="X32" s="335">
        <v>25042133929.5187</v>
      </c>
      <c r="Y32" s="310">
        <v>18058933211.223099</v>
      </c>
      <c r="Z32" s="310">
        <v>20076481481.589268</v>
      </c>
      <c r="AA32" s="310">
        <v>19487960848.848</v>
      </c>
      <c r="AB32" s="335">
        <v>612068688302.79785</v>
      </c>
      <c r="AC32" s="310">
        <v>523329037399.76868</v>
      </c>
      <c r="AD32" s="310">
        <v>508468908264.53571</v>
      </c>
      <c r="AE32" s="310">
        <v>540874464647.59247</v>
      </c>
    </row>
    <row r="33" spans="1:31" x14ac:dyDescent="0.25">
      <c r="A33" s="79">
        <v>2042</v>
      </c>
      <c r="B33" s="317">
        <v>115498108058.62199</v>
      </c>
      <c r="C33" s="298">
        <v>99917512661</v>
      </c>
      <c r="D33" s="307">
        <v>88664358560.635895</v>
      </c>
      <c r="E33" s="307">
        <v>83060441478</v>
      </c>
      <c r="F33" s="318">
        <v>91273481601.474899</v>
      </c>
      <c r="G33" s="307">
        <v>2705057726382.9399</v>
      </c>
      <c r="H33" s="307">
        <v>2418237726907</v>
      </c>
      <c r="I33" s="307">
        <v>2254545900317.8428</v>
      </c>
      <c r="J33" s="307">
        <v>2024862518685</v>
      </c>
      <c r="K33" s="307">
        <v>2368187910578.0718</v>
      </c>
      <c r="L33" s="519"/>
      <c r="M33" s="79">
        <v>2042</v>
      </c>
      <c r="N33" s="326">
        <v>90780194529.536896</v>
      </c>
      <c r="O33" s="307">
        <v>71046812585.026596</v>
      </c>
      <c r="P33" s="307">
        <v>63375672709.087601</v>
      </c>
      <c r="Q33" s="307">
        <v>72192611442.481003</v>
      </c>
      <c r="R33" s="326">
        <v>2068271124551.0569</v>
      </c>
      <c r="S33" s="307">
        <v>1713599316942.4651</v>
      </c>
      <c r="T33" s="307">
        <v>1496708841653.6963</v>
      </c>
      <c r="U33" s="307">
        <v>1808232575771.4854</v>
      </c>
      <c r="V33" s="505"/>
      <c r="W33" s="79">
        <v>2042</v>
      </c>
      <c r="X33" s="334">
        <v>24717913529.085098</v>
      </c>
      <c r="Y33" s="307">
        <v>17617545975.609299</v>
      </c>
      <c r="Z33" s="307">
        <v>19684768769.113258</v>
      </c>
      <c r="AA33" s="307">
        <v>19080870158.9939</v>
      </c>
      <c r="AB33" s="334">
        <v>636786601831.88293</v>
      </c>
      <c r="AC33" s="307">
        <v>540946583375.37799</v>
      </c>
      <c r="AD33" s="307">
        <v>528153677033.64899</v>
      </c>
      <c r="AE33" s="307">
        <v>559955334806.58643</v>
      </c>
    </row>
    <row r="34" spans="1:31" x14ac:dyDescent="0.25">
      <c r="A34" s="389">
        <v>2043</v>
      </c>
      <c r="B34" s="319">
        <v>114033094356.1226</v>
      </c>
      <c r="C34" s="321">
        <v>98062313161</v>
      </c>
      <c r="D34" s="310">
        <v>88199614621.990387</v>
      </c>
      <c r="E34" s="310">
        <v>82010565276</v>
      </c>
      <c r="F34" s="320">
        <v>90542709524.365997</v>
      </c>
      <c r="G34" s="310">
        <v>2819090820739.0625</v>
      </c>
      <c r="H34" s="310">
        <v>2516300040068</v>
      </c>
      <c r="I34" s="310">
        <v>2342745514939.833</v>
      </c>
      <c r="J34" s="310">
        <v>2106873083961</v>
      </c>
      <c r="K34" s="310">
        <v>2458730620102.438</v>
      </c>
      <c r="L34" s="519"/>
      <c r="M34" s="391">
        <v>2043</v>
      </c>
      <c r="N34" s="327">
        <v>90030318537.4422</v>
      </c>
      <c r="O34" s="328">
        <v>71244874548.964294</v>
      </c>
      <c r="P34" s="328">
        <v>62728813029.482185</v>
      </c>
      <c r="Q34" s="328">
        <v>72128277255.836502</v>
      </c>
      <c r="R34" s="327">
        <v>2158301443088.499</v>
      </c>
      <c r="S34" s="328">
        <v>1784844191491.4294</v>
      </c>
      <c r="T34" s="328">
        <v>1559437654683.1785</v>
      </c>
      <c r="U34" s="328">
        <v>1880360853027.3218</v>
      </c>
      <c r="V34" s="505"/>
      <c r="W34" s="389">
        <v>2043</v>
      </c>
      <c r="X34" s="335">
        <v>24002775818.680401</v>
      </c>
      <c r="Y34" s="310">
        <v>16954740073.0261</v>
      </c>
      <c r="Z34" s="310">
        <v>19281752246.104023</v>
      </c>
      <c r="AA34" s="310">
        <v>18414432268.529499</v>
      </c>
      <c r="AB34" s="335">
        <v>660789377650.56335</v>
      </c>
      <c r="AC34" s="310">
        <v>557901323448.40405</v>
      </c>
      <c r="AD34" s="310">
        <v>547435429279.75299</v>
      </c>
      <c r="AE34" s="310">
        <v>578369767075.11597</v>
      </c>
    </row>
    <row r="35" spans="1:31" x14ac:dyDescent="0.25">
      <c r="A35" s="79">
        <v>2044</v>
      </c>
      <c r="B35" s="317">
        <v>112262905606.57071</v>
      </c>
      <c r="C35" s="298">
        <v>95995358995</v>
      </c>
      <c r="D35" s="307">
        <v>87797083572.164185</v>
      </c>
      <c r="E35" s="307">
        <v>80891703671</v>
      </c>
      <c r="F35" s="318">
        <v>89944241975.043503</v>
      </c>
      <c r="G35" s="307">
        <v>2931353726345.6333</v>
      </c>
      <c r="H35" s="307">
        <v>2612295399063</v>
      </c>
      <c r="I35" s="307">
        <v>2430542598511.9971</v>
      </c>
      <c r="J35" s="307">
        <v>2187764787632</v>
      </c>
      <c r="K35" s="307">
        <v>2548674862077.4814</v>
      </c>
      <c r="L35" s="519"/>
      <c r="M35" s="79">
        <v>2044</v>
      </c>
      <c r="N35" s="326">
        <v>88904566979.672501</v>
      </c>
      <c r="O35" s="307">
        <v>71465593638.526093</v>
      </c>
      <c r="P35" s="307">
        <v>62019085703.499771</v>
      </c>
      <c r="Q35" s="307">
        <v>72149072783.859207</v>
      </c>
      <c r="R35" s="326">
        <v>2247206010068.1714</v>
      </c>
      <c r="S35" s="307">
        <v>1856309785129.9556</v>
      </c>
      <c r="T35" s="307">
        <v>1621456740386.6782</v>
      </c>
      <c r="U35" s="307">
        <v>1952509925811.1809</v>
      </c>
      <c r="V35" s="505"/>
      <c r="W35" s="79">
        <v>2044</v>
      </c>
      <c r="X35" s="334">
        <v>23358338626.898201</v>
      </c>
      <c r="Y35" s="307">
        <v>16331489933.6381</v>
      </c>
      <c r="Z35" s="307">
        <v>18872617967.736805</v>
      </c>
      <c r="AA35" s="307">
        <v>17795169191.184299</v>
      </c>
      <c r="AB35" s="334">
        <v>684147716277.46155</v>
      </c>
      <c r="AC35" s="307">
        <v>574232813382.04211</v>
      </c>
      <c r="AD35" s="307">
        <v>566308047247.48975</v>
      </c>
      <c r="AE35" s="307">
        <v>596164936266.30029</v>
      </c>
    </row>
    <row r="36" spans="1:31" x14ac:dyDescent="0.25">
      <c r="A36" s="389">
        <v>2045</v>
      </c>
      <c r="B36" s="319">
        <v>110307096810.25571</v>
      </c>
      <c r="C36" s="321">
        <v>93692955154</v>
      </c>
      <c r="D36" s="310">
        <v>87462801128.88031</v>
      </c>
      <c r="E36" s="310">
        <v>79657719840</v>
      </c>
      <c r="F36" s="320">
        <v>89438423735.771393</v>
      </c>
      <c r="G36" s="310">
        <v>3041660823155.8892</v>
      </c>
      <c r="H36" s="310">
        <v>2705988354217</v>
      </c>
      <c r="I36" s="310">
        <v>2518005399640.8774</v>
      </c>
      <c r="J36" s="310">
        <v>2267422507472</v>
      </c>
      <c r="K36" s="310">
        <v>2638113285813.2529</v>
      </c>
      <c r="L36" s="519"/>
      <c r="M36" s="391">
        <v>2045</v>
      </c>
      <c r="N36" s="327">
        <v>87455971093.690201</v>
      </c>
      <c r="O36" s="328">
        <v>71635462106.675507</v>
      </c>
      <c r="P36" s="328">
        <v>61199921618.207626</v>
      </c>
      <c r="Q36" s="328">
        <v>72139051298.7733</v>
      </c>
      <c r="R36" s="327">
        <v>2334661981161.8618</v>
      </c>
      <c r="S36" s="328">
        <v>1927945247236.6311</v>
      </c>
      <c r="T36" s="328">
        <v>1682656662004.8857</v>
      </c>
      <c r="U36" s="328">
        <v>2024648977109.9541</v>
      </c>
      <c r="V36" s="505"/>
      <c r="W36" s="389">
        <v>2045</v>
      </c>
      <c r="X36" s="335">
        <v>22851125716.565498</v>
      </c>
      <c r="Y36" s="310">
        <v>15827339022.2048</v>
      </c>
      <c r="Z36" s="310">
        <v>18457798221.945591</v>
      </c>
      <c r="AA36" s="310">
        <v>17299372436.9981</v>
      </c>
      <c r="AB36" s="335">
        <v>706998841994.0271</v>
      </c>
      <c r="AC36" s="310">
        <v>590060152404.24695</v>
      </c>
      <c r="AD36" s="310">
        <v>584765845469.4353</v>
      </c>
      <c r="AE36" s="310">
        <v>613464308703.29834</v>
      </c>
    </row>
    <row r="37" spans="1:31" x14ac:dyDescent="0.25">
      <c r="A37" s="79">
        <v>2046</v>
      </c>
      <c r="B37" s="317">
        <v>108013841974.58589</v>
      </c>
      <c r="C37" s="298">
        <v>91233350108</v>
      </c>
      <c r="D37" s="307">
        <v>87082030017.785599</v>
      </c>
      <c r="E37" s="307">
        <v>78257701721</v>
      </c>
      <c r="F37" s="318">
        <v>88898061312.656998</v>
      </c>
      <c r="G37" s="307">
        <v>3149674665130.4751</v>
      </c>
      <c r="H37" s="307">
        <v>2797221704325</v>
      </c>
      <c r="I37" s="307">
        <v>2605087429658.6631</v>
      </c>
      <c r="J37" s="307">
        <v>2345680209193</v>
      </c>
      <c r="K37" s="307">
        <v>2727011347125.9102</v>
      </c>
      <c r="L37" s="519"/>
      <c r="M37" s="79">
        <v>2046</v>
      </c>
      <c r="N37" s="326">
        <v>85929564738.119293</v>
      </c>
      <c r="O37" s="307">
        <v>71895037023.194504</v>
      </c>
      <c r="P37" s="307">
        <v>60217012811.546349</v>
      </c>
      <c r="Q37" s="307">
        <v>72260770951.992096</v>
      </c>
      <c r="R37" s="326">
        <v>2420591545899.981</v>
      </c>
      <c r="S37" s="307">
        <v>1999840284259.8257</v>
      </c>
      <c r="T37" s="307">
        <v>1742873674816.4321</v>
      </c>
      <c r="U37" s="307">
        <v>2096909748061.9463</v>
      </c>
      <c r="V37" s="505"/>
      <c r="W37" s="79">
        <v>2046</v>
      </c>
      <c r="X37" s="334">
        <v>22084277236.466599</v>
      </c>
      <c r="Y37" s="307">
        <v>15186992994.591101</v>
      </c>
      <c r="Z37" s="307">
        <v>18040688909.249809</v>
      </c>
      <c r="AA37" s="307">
        <v>16637290360.6649</v>
      </c>
      <c r="AB37" s="334">
        <v>729083119230.49365</v>
      </c>
      <c r="AC37" s="307">
        <v>605247145398.83801</v>
      </c>
      <c r="AD37" s="307">
        <v>602806534378.68506</v>
      </c>
      <c r="AE37" s="307">
        <v>630101599063.96326</v>
      </c>
    </row>
    <row r="38" spans="1:31" x14ac:dyDescent="0.25">
      <c r="A38" s="389">
        <v>2047</v>
      </c>
      <c r="B38" s="319">
        <v>105346085921.7204</v>
      </c>
      <c r="C38" s="321">
        <v>88597831822</v>
      </c>
      <c r="D38" s="310">
        <v>86379848692.955109</v>
      </c>
      <c r="E38" s="310">
        <v>76768648603</v>
      </c>
      <c r="F38" s="320">
        <v>88067257040.876694</v>
      </c>
      <c r="G38" s="310">
        <v>3255020751052.1953</v>
      </c>
      <c r="H38" s="310">
        <v>2885819536147</v>
      </c>
      <c r="I38" s="310">
        <v>2691467278351.6182</v>
      </c>
      <c r="J38" s="310">
        <v>2422448857796</v>
      </c>
      <c r="K38" s="310">
        <v>2815078604166.7866</v>
      </c>
      <c r="L38" s="519"/>
      <c r="M38" s="391">
        <v>2047</v>
      </c>
      <c r="N38" s="327">
        <v>83929073616.458694</v>
      </c>
      <c r="O38" s="328">
        <v>71773551568.228302</v>
      </c>
      <c r="P38" s="328">
        <v>59148701565.061272</v>
      </c>
      <c r="Q38" s="328">
        <v>72025372777.7202</v>
      </c>
      <c r="R38" s="327">
        <v>2504520619516.4395</v>
      </c>
      <c r="S38" s="328">
        <v>2071613835828.054</v>
      </c>
      <c r="T38" s="328">
        <v>1802022376381.4934</v>
      </c>
      <c r="U38" s="328">
        <v>2168935120839.6665</v>
      </c>
      <c r="V38" s="505"/>
      <c r="W38" s="389">
        <v>2047</v>
      </c>
      <c r="X38" s="335">
        <v>21417012305.2617</v>
      </c>
      <c r="Y38" s="310">
        <v>14606297124.726801</v>
      </c>
      <c r="Z38" s="310">
        <v>17619947037.441895</v>
      </c>
      <c r="AA38" s="310">
        <v>16041884263.1565</v>
      </c>
      <c r="AB38" s="335">
        <v>750500131535.75537</v>
      </c>
      <c r="AC38" s="310">
        <v>619853442523.56482</v>
      </c>
      <c r="AD38" s="310">
        <v>620426481416.12695</v>
      </c>
      <c r="AE38" s="310">
        <v>646143483327.11975</v>
      </c>
    </row>
    <row r="39" spans="1:31" x14ac:dyDescent="0.25">
      <c r="A39" s="79">
        <v>2048</v>
      </c>
      <c r="B39" s="317">
        <v>101945857208.56821</v>
      </c>
      <c r="C39" s="298">
        <v>85811286663</v>
      </c>
      <c r="D39" s="307">
        <v>84863391843.815903</v>
      </c>
      <c r="E39" s="307">
        <v>75103852434</v>
      </c>
      <c r="F39" s="318">
        <v>86471214590.098404</v>
      </c>
      <c r="G39" s="307">
        <v>3356966608260.7637</v>
      </c>
      <c r="H39" s="307">
        <v>2971630822810</v>
      </c>
      <c r="I39" s="307">
        <v>2776330670195.4341</v>
      </c>
      <c r="J39" s="307">
        <v>2497552710230</v>
      </c>
      <c r="K39" s="307">
        <v>2901549818756.8853</v>
      </c>
      <c r="L39" s="519"/>
      <c r="M39" s="79">
        <v>2048</v>
      </c>
      <c r="N39" s="326">
        <v>81192037214.222305</v>
      </c>
      <c r="O39" s="307">
        <v>70845903879.773102</v>
      </c>
      <c r="P39" s="307">
        <v>57901475188.264854</v>
      </c>
      <c r="Q39" s="307">
        <v>71025843469.183807</v>
      </c>
      <c r="R39" s="326">
        <v>2585712656730.6616</v>
      </c>
      <c r="S39" s="307">
        <v>2142459739707.8271</v>
      </c>
      <c r="T39" s="307">
        <v>1859923851569.7583</v>
      </c>
      <c r="U39" s="307">
        <v>2239960964308.8501</v>
      </c>
      <c r="V39" s="505"/>
      <c r="W39" s="79">
        <v>2048</v>
      </c>
      <c r="X39" s="334">
        <v>20753819994.345901</v>
      </c>
      <c r="Y39" s="307">
        <v>14017487964.042801</v>
      </c>
      <c r="Z39" s="307">
        <v>17202377245.714638</v>
      </c>
      <c r="AA39" s="307">
        <v>15445371120.9146</v>
      </c>
      <c r="AB39" s="334">
        <v>771253951530.10132</v>
      </c>
      <c r="AC39" s="307">
        <v>633870930487.60767</v>
      </c>
      <c r="AD39" s="307">
        <v>637628858661.84155</v>
      </c>
      <c r="AE39" s="307">
        <v>661588854448.0343</v>
      </c>
    </row>
    <row r="40" spans="1:31" x14ac:dyDescent="0.25">
      <c r="A40" s="393">
        <v>2049</v>
      </c>
      <c r="B40" s="319">
        <v>98692343008.594086</v>
      </c>
      <c r="C40" s="321">
        <v>82921702769</v>
      </c>
      <c r="D40" s="310">
        <v>83302592923.252197</v>
      </c>
      <c r="E40" s="310">
        <v>73219844444</v>
      </c>
      <c r="F40" s="320">
        <v>84817267281.948608</v>
      </c>
      <c r="G40" s="310">
        <v>3455658951269.3579</v>
      </c>
      <c r="H40" s="310">
        <v>3054552525579</v>
      </c>
      <c r="I40" s="310">
        <v>2859633263118.6865</v>
      </c>
      <c r="J40" s="310">
        <v>2570772554674</v>
      </c>
      <c r="K40" s="310">
        <v>2986367086038.834</v>
      </c>
      <c r="L40" s="519"/>
      <c r="M40" s="391">
        <v>2049</v>
      </c>
      <c r="N40" s="327">
        <v>78614959978.686295</v>
      </c>
      <c r="O40" s="328">
        <v>69868553389.542999</v>
      </c>
      <c r="P40" s="328">
        <v>56430595190.079079</v>
      </c>
      <c r="Q40" s="328">
        <v>69974620207.896301</v>
      </c>
      <c r="R40" s="327">
        <v>2664327616709.3481</v>
      </c>
      <c r="S40" s="328">
        <v>2212328293097.3701</v>
      </c>
      <c r="T40" s="328">
        <v>1916354446759.8374</v>
      </c>
      <c r="U40" s="328">
        <v>2309935584516.7466</v>
      </c>
      <c r="V40" s="505"/>
      <c r="W40" s="389">
        <v>2049</v>
      </c>
      <c r="X40" s="335">
        <v>20077383029.907799</v>
      </c>
      <c r="Y40" s="310">
        <v>13434039533.7092</v>
      </c>
      <c r="Z40" s="310">
        <v>16789249253.870312</v>
      </c>
      <c r="AA40" s="310">
        <v>14842647074.052299</v>
      </c>
      <c r="AB40" s="335">
        <v>791331334560.00916</v>
      </c>
      <c r="AC40" s="310">
        <v>647304970021.31689</v>
      </c>
      <c r="AD40" s="310">
        <v>654418107915.71191</v>
      </c>
      <c r="AE40" s="310">
        <v>676431501522.08655</v>
      </c>
    </row>
    <row r="41" spans="1:31" x14ac:dyDescent="0.25">
      <c r="A41" s="79">
        <v>2050</v>
      </c>
      <c r="B41" s="317">
        <v>95303776997.030396</v>
      </c>
      <c r="C41" s="298">
        <v>79964150470</v>
      </c>
      <c r="D41" s="307">
        <v>81475310164.354202</v>
      </c>
      <c r="E41" s="307">
        <v>71148942704</v>
      </c>
      <c r="F41" s="318">
        <v>82883708451.417801</v>
      </c>
      <c r="G41" s="307">
        <v>3550962728266.3882</v>
      </c>
      <c r="H41" s="307">
        <v>3134516676049</v>
      </c>
      <c r="I41" s="307">
        <v>2941108573283.0405</v>
      </c>
      <c r="J41" s="307">
        <v>2641921497378</v>
      </c>
      <c r="K41" s="307">
        <v>3069250794490.252</v>
      </c>
      <c r="L41" s="519"/>
      <c r="M41" s="79">
        <v>2050</v>
      </c>
      <c r="N41" s="326">
        <v>75977335035.919098</v>
      </c>
      <c r="O41" s="307">
        <v>68652972274.420303</v>
      </c>
      <c r="P41" s="307">
        <v>54769838298.099419</v>
      </c>
      <c r="Q41" s="307">
        <v>68681253635.956703</v>
      </c>
      <c r="R41" s="326">
        <v>2740304951745.2671</v>
      </c>
      <c r="S41" s="307">
        <v>2280981265371.7905</v>
      </c>
      <c r="T41" s="307">
        <v>1971124285057.9368</v>
      </c>
      <c r="U41" s="307">
        <v>2378616838152.7031</v>
      </c>
      <c r="V41" s="505"/>
      <c r="W41" s="79">
        <v>2050</v>
      </c>
      <c r="X41" s="334">
        <v>19326441961.111301</v>
      </c>
      <c r="Y41" s="307">
        <v>12822337889.933901</v>
      </c>
      <c r="Z41" s="307">
        <v>16379104406.262922</v>
      </c>
      <c r="AA41" s="307">
        <v>14202454815.4611</v>
      </c>
      <c r="AB41" s="334">
        <v>810657776521.12048</v>
      </c>
      <c r="AC41" s="307">
        <v>660127307911.25085</v>
      </c>
      <c r="AD41" s="307">
        <v>670797212321.97485</v>
      </c>
      <c r="AE41" s="307">
        <v>690633956337.54761</v>
      </c>
    </row>
    <row r="42" spans="1:31" x14ac:dyDescent="0.25">
      <c r="A42" s="389">
        <v>2051</v>
      </c>
      <c r="B42" s="319">
        <v>91656084545.624298</v>
      </c>
      <c r="C42" s="321">
        <v>76950692862</v>
      </c>
      <c r="D42" s="310">
        <v>79108223770.810608</v>
      </c>
      <c r="E42" s="310">
        <v>68991487947</v>
      </c>
      <c r="F42" s="320">
        <v>80422462740.029007</v>
      </c>
      <c r="G42" s="310">
        <v>3642618812812.0127</v>
      </c>
      <c r="H42" s="310">
        <v>3211467368911</v>
      </c>
      <c r="I42" s="310">
        <v>3020216797053.8511</v>
      </c>
      <c r="J42" s="310">
        <v>2710912985325</v>
      </c>
      <c r="K42" s="310">
        <v>3149673257230.2808</v>
      </c>
      <c r="L42" s="519"/>
      <c r="M42" s="391">
        <v>2051</v>
      </c>
      <c r="N42" s="327">
        <v>73013827030.615601</v>
      </c>
      <c r="O42" s="328">
        <v>66848562429.947502</v>
      </c>
      <c r="P42" s="328">
        <v>53021506939.702133</v>
      </c>
      <c r="Q42" s="328">
        <v>66805610583.173302</v>
      </c>
      <c r="R42" s="327">
        <v>2813318778775.8828</v>
      </c>
      <c r="S42" s="328">
        <v>2347829827801.7378</v>
      </c>
      <c r="T42" s="328">
        <v>2024145791997.6389</v>
      </c>
      <c r="U42" s="328">
        <v>2445422448735.8765</v>
      </c>
      <c r="V42" s="505"/>
      <c r="W42" s="389">
        <v>2051</v>
      </c>
      <c r="X42" s="335">
        <v>18642257515.008701</v>
      </c>
      <c r="Y42" s="310">
        <v>12259661340.8631</v>
      </c>
      <c r="Z42" s="310">
        <v>15969981007.544952</v>
      </c>
      <c r="AA42" s="310">
        <v>13616852156.8557</v>
      </c>
      <c r="AB42" s="335">
        <v>829300034036.12915</v>
      </c>
      <c r="AC42" s="310">
        <v>672386969252.11401</v>
      </c>
      <c r="AD42" s="310">
        <v>686767193329.51978</v>
      </c>
      <c r="AE42" s="310">
        <v>704250808494.40332</v>
      </c>
    </row>
    <row r="43" spans="1:31" x14ac:dyDescent="0.25">
      <c r="A43" s="79">
        <v>2052</v>
      </c>
      <c r="B43" s="317">
        <v>87837642989.497498</v>
      </c>
      <c r="C43" s="298">
        <v>73905294133</v>
      </c>
      <c r="D43" s="307">
        <v>76359903948.253006</v>
      </c>
      <c r="E43" s="307">
        <v>66704012411</v>
      </c>
      <c r="F43" s="318">
        <v>77609300282.084</v>
      </c>
      <c r="G43" s="307">
        <v>3730456455801.5103</v>
      </c>
      <c r="H43" s="307">
        <v>3285372663044</v>
      </c>
      <c r="I43" s="307">
        <v>3096576701002.104</v>
      </c>
      <c r="J43" s="307">
        <v>2777616997736</v>
      </c>
      <c r="K43" s="307">
        <v>3227282557512.3647</v>
      </c>
      <c r="L43" s="519"/>
      <c r="M43" s="79">
        <v>2052</v>
      </c>
      <c r="N43" s="326">
        <v>69934125015.992706</v>
      </c>
      <c r="O43" s="307">
        <v>64692702806.8573</v>
      </c>
      <c r="P43" s="307">
        <v>51140535867.52095</v>
      </c>
      <c r="Q43" s="307">
        <v>64615685558.336998</v>
      </c>
      <c r="R43" s="326">
        <v>2883252903791.8755</v>
      </c>
      <c r="S43" s="307">
        <v>2412522530608.5952</v>
      </c>
      <c r="T43" s="307">
        <v>2075286327865.1599</v>
      </c>
      <c r="U43" s="307">
        <v>2510038134294.2134</v>
      </c>
      <c r="V43" s="505"/>
      <c r="W43" s="79">
        <v>2052</v>
      </c>
      <c r="X43" s="334">
        <v>17903517973.504799</v>
      </c>
      <c r="Y43" s="307">
        <v>11667201141.3957</v>
      </c>
      <c r="Z43" s="307">
        <v>15563476543.910339</v>
      </c>
      <c r="AA43" s="307">
        <v>12993614723.747</v>
      </c>
      <c r="AB43" s="334">
        <v>847203552009.63391</v>
      </c>
      <c r="AC43" s="307">
        <v>684054170393.50977</v>
      </c>
      <c r="AD43" s="307">
        <v>702330669873.43018</v>
      </c>
      <c r="AE43" s="307">
        <v>717244423218.15027</v>
      </c>
    </row>
    <row r="44" spans="1:31" x14ac:dyDescent="0.25">
      <c r="A44" s="389">
        <v>2053</v>
      </c>
      <c r="B44" s="319">
        <v>83981601919.22049</v>
      </c>
      <c r="C44" s="321">
        <v>70839217639</v>
      </c>
      <c r="D44" s="310">
        <v>73349144449.417709</v>
      </c>
      <c r="E44" s="310">
        <v>64277718982</v>
      </c>
      <c r="F44" s="320">
        <v>74575434659.067398</v>
      </c>
      <c r="G44" s="310">
        <v>3814438057720.731</v>
      </c>
      <c r="H44" s="310">
        <v>3356211880683</v>
      </c>
      <c r="I44" s="310">
        <v>3169925845451.5215</v>
      </c>
      <c r="J44" s="310">
        <v>2841894716718</v>
      </c>
      <c r="K44" s="310">
        <v>3301857992171.4321</v>
      </c>
      <c r="L44" s="519"/>
      <c r="M44" s="391">
        <v>2053</v>
      </c>
      <c r="N44" s="327">
        <v>66742002705.746399</v>
      </c>
      <c r="O44" s="328">
        <v>62221451089.875603</v>
      </c>
      <c r="P44" s="328">
        <v>49118621118.577675</v>
      </c>
      <c r="Q44" s="328">
        <v>62148669066.389</v>
      </c>
      <c r="R44" s="327">
        <v>2949994906497.6221</v>
      </c>
      <c r="S44" s="328">
        <v>2474743981698.4707</v>
      </c>
      <c r="T44" s="328">
        <v>2124404948983.7375</v>
      </c>
      <c r="U44" s="328">
        <v>2572186803360.6025</v>
      </c>
      <c r="V44" s="505"/>
      <c r="W44" s="389">
        <v>2053</v>
      </c>
      <c r="X44" s="335">
        <v>17239599213.474098</v>
      </c>
      <c r="Y44" s="310">
        <v>11127693359.542101</v>
      </c>
      <c r="Z44" s="310">
        <v>15159097863.479879</v>
      </c>
      <c r="AA44" s="310">
        <v>12426765592.6784</v>
      </c>
      <c r="AB44" s="335">
        <v>864443151223.10803</v>
      </c>
      <c r="AC44" s="310">
        <v>695181863753.05188</v>
      </c>
      <c r="AD44" s="310">
        <v>717489767736.91003</v>
      </c>
      <c r="AE44" s="310">
        <v>729671188810.82861</v>
      </c>
    </row>
    <row r="45" spans="1:31" x14ac:dyDescent="0.25">
      <c r="A45" s="79">
        <v>2054</v>
      </c>
      <c r="B45" s="317">
        <v>80330903591.3909</v>
      </c>
      <c r="C45" s="298">
        <v>67776401417</v>
      </c>
      <c r="D45" s="307">
        <v>70403218885.646194</v>
      </c>
      <c r="E45" s="307">
        <v>61752096547</v>
      </c>
      <c r="F45" s="318">
        <v>71558727369.7005</v>
      </c>
      <c r="G45" s="307">
        <v>3894768961312.1221</v>
      </c>
      <c r="H45" s="307">
        <v>3423988282100</v>
      </c>
      <c r="I45" s="307">
        <v>3240329064337.1675</v>
      </c>
      <c r="J45" s="307">
        <v>2903646813265</v>
      </c>
      <c r="K45" s="307">
        <v>3373416719541.1328</v>
      </c>
      <c r="L45" s="519"/>
      <c r="M45" s="79">
        <v>2054</v>
      </c>
      <c r="N45" s="326">
        <v>63634848262.547997</v>
      </c>
      <c r="O45" s="307">
        <v>59731013112.294296</v>
      </c>
      <c r="P45" s="307">
        <v>46997223022.924744</v>
      </c>
      <c r="Q45" s="307">
        <v>59609592929.371399</v>
      </c>
      <c r="R45" s="326">
        <v>3013629754760.1699</v>
      </c>
      <c r="S45" s="307">
        <v>2534474994810.7651</v>
      </c>
      <c r="T45" s="307">
        <v>2171402172006.6624</v>
      </c>
      <c r="U45" s="307">
        <v>2631796396289.9741</v>
      </c>
      <c r="V45" s="505"/>
      <c r="W45" s="79">
        <v>2054</v>
      </c>
      <c r="X45" s="334">
        <v>16696055328.842899</v>
      </c>
      <c r="Y45" s="307">
        <v>10672205773.3519</v>
      </c>
      <c r="Z45" s="307">
        <v>14754873523.860258</v>
      </c>
      <c r="AA45" s="307">
        <v>11949134440.3291</v>
      </c>
      <c r="AB45" s="334">
        <v>881139206551.95093</v>
      </c>
      <c r="AC45" s="307">
        <v>705854069526.40381</v>
      </c>
      <c r="AD45" s="307">
        <v>732244641260.77026</v>
      </c>
      <c r="AE45" s="307">
        <v>741620323251.15771</v>
      </c>
    </row>
    <row r="46" spans="1:31" x14ac:dyDescent="0.25">
      <c r="A46" s="389">
        <v>2055</v>
      </c>
      <c r="B46" s="319">
        <v>76608614224.956802</v>
      </c>
      <c r="C46" s="321">
        <v>64731542553</v>
      </c>
      <c r="D46" s="310">
        <v>67196228808.850899</v>
      </c>
      <c r="E46" s="310">
        <v>59174230649</v>
      </c>
      <c r="F46" s="320">
        <v>68291874450.188202</v>
      </c>
      <c r="G46" s="310">
        <v>3971377575537.0791</v>
      </c>
      <c r="H46" s="310">
        <v>3488719824653</v>
      </c>
      <c r="I46" s="310">
        <v>3307525293146.0186</v>
      </c>
      <c r="J46" s="310">
        <v>2962821043914</v>
      </c>
      <c r="K46" s="310">
        <v>3441708593991.3208</v>
      </c>
      <c r="L46" s="519"/>
      <c r="M46" s="391">
        <v>2055</v>
      </c>
      <c r="N46" s="327">
        <v>60300844835.212502</v>
      </c>
      <c r="O46" s="328">
        <v>56904844410.568199</v>
      </c>
      <c r="P46" s="328">
        <v>44824965489.506943</v>
      </c>
      <c r="Q46" s="328">
        <v>56732791825.316803</v>
      </c>
      <c r="R46" s="327">
        <v>3073930599595.3823</v>
      </c>
      <c r="S46" s="328">
        <v>2591379839221.3335</v>
      </c>
      <c r="T46" s="328">
        <v>2216227137496.1694</v>
      </c>
      <c r="U46" s="328">
        <v>2688529188115.291</v>
      </c>
      <c r="V46" s="505"/>
      <c r="W46" s="389">
        <v>2055</v>
      </c>
      <c r="X46" s="335">
        <v>16307769389.744301</v>
      </c>
      <c r="Y46" s="310">
        <v>10291384398.2827</v>
      </c>
      <c r="Z46" s="310">
        <v>14349265159.880911</v>
      </c>
      <c r="AA46" s="310">
        <v>11559082624.871401</v>
      </c>
      <c r="AB46" s="335">
        <v>897446975941.69519</v>
      </c>
      <c r="AC46" s="310">
        <v>716145453924.68652</v>
      </c>
      <c r="AD46" s="310">
        <v>746593906420.65112</v>
      </c>
      <c r="AE46" s="310">
        <v>753179405876.02917</v>
      </c>
    </row>
    <row r="47" spans="1:31" x14ac:dyDescent="0.25">
      <c r="A47" s="79">
        <v>2056</v>
      </c>
      <c r="B47" s="317">
        <v>73342396725.43689</v>
      </c>
      <c r="C47" s="298">
        <v>61716367672</v>
      </c>
      <c r="D47" s="307">
        <v>64211325872.040855</v>
      </c>
      <c r="E47" s="307">
        <v>56540756103</v>
      </c>
      <c r="F47" s="318">
        <v>65297746936.324005</v>
      </c>
      <c r="G47" s="307">
        <v>4044719972262.5161</v>
      </c>
      <c r="H47" s="307">
        <v>3550436192325</v>
      </c>
      <c r="I47" s="307">
        <v>3371736619018.0596</v>
      </c>
      <c r="J47" s="307">
        <v>3019361800017</v>
      </c>
      <c r="K47" s="307">
        <v>3507006340927.645</v>
      </c>
      <c r="L47" s="519"/>
      <c r="M47" s="79">
        <v>2056</v>
      </c>
      <c r="N47" s="326">
        <v>57238706948.193497</v>
      </c>
      <c r="O47" s="307">
        <v>54214472670.890404</v>
      </c>
      <c r="P47" s="307">
        <v>42599208379.763145</v>
      </c>
      <c r="Q47" s="307">
        <v>54018340247.2826</v>
      </c>
      <c r="R47" s="326">
        <v>3131169306543.5757</v>
      </c>
      <c r="S47" s="307">
        <v>2645594311892.2241</v>
      </c>
      <c r="T47" s="307">
        <v>2258826345875.9326</v>
      </c>
      <c r="U47" s="307">
        <v>2742547528362.5737</v>
      </c>
      <c r="V47" s="505"/>
      <c r="W47" s="79">
        <v>2056</v>
      </c>
      <c r="X47" s="334">
        <v>16103689777.243401</v>
      </c>
      <c r="Y47" s="307">
        <v>9996853201.1504498</v>
      </c>
      <c r="Z47" s="307">
        <v>13941547723.276724</v>
      </c>
      <c r="AA47" s="307">
        <v>11279406689.041401</v>
      </c>
      <c r="AB47" s="334">
        <v>913550665718.9386</v>
      </c>
      <c r="AC47" s="307">
        <v>726142307125.83691</v>
      </c>
      <c r="AD47" s="307">
        <v>760535454143.92786</v>
      </c>
      <c r="AE47" s="307">
        <v>764458812565.07056</v>
      </c>
    </row>
    <row r="48" spans="1:31" x14ac:dyDescent="0.25">
      <c r="A48" s="389">
        <v>2057</v>
      </c>
      <c r="B48" s="319">
        <v>70379305637.2686</v>
      </c>
      <c r="C48" s="321">
        <v>58740308639</v>
      </c>
      <c r="D48" s="310">
        <v>61507968350.576263</v>
      </c>
      <c r="E48" s="310">
        <v>53887394724</v>
      </c>
      <c r="F48" s="320">
        <v>62582357991.534897</v>
      </c>
      <c r="G48" s="310">
        <v>4115099277899.7847</v>
      </c>
      <c r="H48" s="310">
        <v>3609176500964</v>
      </c>
      <c r="I48" s="310">
        <v>3433244587368.6357</v>
      </c>
      <c r="J48" s="310">
        <v>3073249194741</v>
      </c>
      <c r="K48" s="310">
        <v>3569588698919.1797</v>
      </c>
      <c r="L48" s="519"/>
      <c r="M48" s="391">
        <v>2057</v>
      </c>
      <c r="N48" s="327">
        <v>54519032144.850098</v>
      </c>
      <c r="O48" s="328">
        <v>51774517302.362396</v>
      </c>
      <c r="P48" s="328">
        <v>40357090271.391808</v>
      </c>
      <c r="Q48" s="328">
        <v>51565214114.861801</v>
      </c>
      <c r="R48" s="327">
        <v>3185688338688.4258</v>
      </c>
      <c r="S48" s="328">
        <v>2697368829194.5864</v>
      </c>
      <c r="T48" s="328">
        <v>2299183436147.3242</v>
      </c>
      <c r="U48" s="328">
        <v>2794112742477.4355</v>
      </c>
      <c r="V48" s="505"/>
      <c r="W48" s="389">
        <v>2057</v>
      </c>
      <c r="X48" s="335">
        <v>15860273492.418501</v>
      </c>
      <c r="Y48" s="310">
        <v>9733451048.2138691</v>
      </c>
      <c r="Z48" s="310">
        <v>13530304452.970186</v>
      </c>
      <c r="AA48" s="310">
        <v>11017143876.6731</v>
      </c>
      <c r="AB48" s="335">
        <v>929410939211.35706</v>
      </c>
      <c r="AC48" s="310">
        <v>735875758174.05078</v>
      </c>
      <c r="AD48" s="310">
        <v>774065758596.89807</v>
      </c>
      <c r="AE48" s="310">
        <v>775475956441.74365</v>
      </c>
    </row>
    <row r="49" spans="1:31" x14ac:dyDescent="0.25">
      <c r="A49" s="79">
        <v>2058</v>
      </c>
      <c r="B49" s="317">
        <v>67345565154.110901</v>
      </c>
      <c r="C49" s="298">
        <v>55809928173</v>
      </c>
      <c r="D49" s="307">
        <v>58579985718.928513</v>
      </c>
      <c r="E49" s="307">
        <v>51228023668</v>
      </c>
      <c r="F49" s="318">
        <v>59664140520.316498</v>
      </c>
      <c r="G49" s="307">
        <v>4182444843053.8955</v>
      </c>
      <c r="H49" s="307">
        <v>3664986429137</v>
      </c>
      <c r="I49" s="307">
        <v>3491824573087.5645</v>
      </c>
      <c r="J49" s="307">
        <v>3124477218409</v>
      </c>
      <c r="K49" s="307">
        <v>3629252839439.4961</v>
      </c>
      <c r="L49" s="519"/>
      <c r="M49" s="79">
        <v>2058</v>
      </c>
      <c r="N49" s="326">
        <v>51575607295.536598</v>
      </c>
      <c r="O49" s="307">
        <v>49038754869.488297</v>
      </c>
      <c r="P49" s="307">
        <v>38113677137.29052</v>
      </c>
      <c r="Q49" s="307">
        <v>48826501460.044601</v>
      </c>
      <c r="R49" s="326">
        <v>3237263945983.9624</v>
      </c>
      <c r="S49" s="307">
        <v>2746407584064.0747</v>
      </c>
      <c r="T49" s="307">
        <v>2337297113284.6147</v>
      </c>
      <c r="U49" s="307">
        <v>2842939243937.48</v>
      </c>
      <c r="V49" s="505"/>
      <c r="W49" s="79">
        <v>2058</v>
      </c>
      <c r="X49" s="334">
        <v>15769957858.574301</v>
      </c>
      <c r="Y49" s="307">
        <v>9541230849.4402199</v>
      </c>
      <c r="Z49" s="307">
        <v>13114346530.72541</v>
      </c>
      <c r="AA49" s="307">
        <v>10837639060.2719</v>
      </c>
      <c r="AB49" s="334">
        <v>945180897069.9314</v>
      </c>
      <c r="AC49" s="307">
        <v>745416989023.49097</v>
      </c>
      <c r="AD49" s="307">
        <v>787180105127.62354</v>
      </c>
      <c r="AE49" s="307">
        <v>786313595502.0155</v>
      </c>
    </row>
    <row r="50" spans="1:31" x14ac:dyDescent="0.25">
      <c r="A50" s="393">
        <v>2059</v>
      </c>
      <c r="B50" s="319">
        <v>63900381084.507797</v>
      </c>
      <c r="C50" s="321">
        <v>52929821659</v>
      </c>
      <c r="D50" s="310">
        <v>55225580953.133369</v>
      </c>
      <c r="E50" s="310">
        <v>48591286064</v>
      </c>
      <c r="F50" s="320">
        <v>56311844300.748299</v>
      </c>
      <c r="G50" s="310">
        <v>4246345224138.4033</v>
      </c>
      <c r="H50" s="310">
        <v>3717916250796</v>
      </c>
      <c r="I50" s="310">
        <v>3547050154040.6978</v>
      </c>
      <c r="J50" s="310">
        <v>3173068504473</v>
      </c>
      <c r="K50" s="310">
        <v>3685564683740.2446</v>
      </c>
      <c r="L50" s="519"/>
      <c r="M50" s="391">
        <v>2059</v>
      </c>
      <c r="N50" s="327">
        <v>48249735273.429802</v>
      </c>
      <c r="O50" s="328">
        <v>45879005508.6791</v>
      </c>
      <c r="P50" s="328">
        <v>35898183344.888908</v>
      </c>
      <c r="Q50" s="328">
        <v>45668007636.085297</v>
      </c>
      <c r="R50" s="327">
        <v>3285513681257.3921</v>
      </c>
      <c r="S50" s="328">
        <v>2792286589572.7539</v>
      </c>
      <c r="T50" s="328">
        <v>2373195296629.5034</v>
      </c>
      <c r="U50" s="328">
        <v>2888607251573.5654</v>
      </c>
      <c r="V50" s="505"/>
      <c r="W50" s="389">
        <v>2059</v>
      </c>
      <c r="X50" s="335">
        <v>15650645811.077999</v>
      </c>
      <c r="Y50" s="310">
        <v>9346575444.4542694</v>
      </c>
      <c r="Z50" s="310">
        <v>12693102719.03871</v>
      </c>
      <c r="AA50" s="310">
        <v>10643836664.663</v>
      </c>
      <c r="AB50" s="335">
        <v>960831542881.0094</v>
      </c>
      <c r="AC50" s="310">
        <v>754763564467.94519</v>
      </c>
      <c r="AD50" s="310">
        <v>799873207846.66223</v>
      </c>
      <c r="AE50" s="310">
        <v>796957432166.67847</v>
      </c>
    </row>
    <row r="51" spans="1:31" ht="15.75" thickBot="1" x14ac:dyDescent="0.3">
      <c r="A51" s="394">
        <v>2060</v>
      </c>
      <c r="B51" s="324">
        <v>60717547487.8489</v>
      </c>
      <c r="C51" s="312">
        <v>50103916153</v>
      </c>
      <c r="D51" s="312">
        <v>52086799467.389793</v>
      </c>
      <c r="E51" s="312">
        <v>45985643923</v>
      </c>
      <c r="F51" s="325">
        <v>53181670224.908203</v>
      </c>
      <c r="G51" s="312">
        <v>4307062771626.2524</v>
      </c>
      <c r="H51" s="312">
        <v>3768020166949</v>
      </c>
      <c r="I51" s="312">
        <v>3599136953508.0874</v>
      </c>
      <c r="J51" s="312">
        <v>3219054148396</v>
      </c>
      <c r="K51" s="312">
        <v>3738746353965.1528</v>
      </c>
      <c r="L51" s="519"/>
      <c r="M51" s="392">
        <v>2060</v>
      </c>
      <c r="N51" s="332">
        <v>45163354217.476097</v>
      </c>
      <c r="O51" s="333">
        <v>42920987101.226601</v>
      </c>
      <c r="P51" s="333">
        <v>33719058445.091629</v>
      </c>
      <c r="Q51" s="333">
        <v>42708937089.129501</v>
      </c>
      <c r="R51" s="332">
        <v>3330677035474.8682</v>
      </c>
      <c r="S51" s="333">
        <v>2835207576673.9805</v>
      </c>
      <c r="T51" s="333">
        <v>2406914355074.5952</v>
      </c>
      <c r="U51" s="333">
        <v>2931316188662.6948</v>
      </c>
      <c r="V51" s="505"/>
      <c r="W51" s="390">
        <v>2060</v>
      </c>
      <c r="X51" s="338">
        <v>15554193270.372801</v>
      </c>
      <c r="Y51" s="339">
        <v>9165812366.1631908</v>
      </c>
      <c r="Z51" s="339">
        <v>12266585477.439133</v>
      </c>
      <c r="AA51" s="339">
        <v>10472733135.7787</v>
      </c>
      <c r="AB51" s="338">
        <v>976385736151.3822</v>
      </c>
      <c r="AC51" s="339">
        <v>763929376834.1084</v>
      </c>
      <c r="AD51" s="339">
        <v>812139793324.10132</v>
      </c>
      <c r="AE51" s="339">
        <v>807430165302.45715</v>
      </c>
    </row>
    <row r="52" spans="1:31" ht="32.25" customHeight="1" thickTop="1" x14ac:dyDescent="0.25">
      <c r="A52" s="465" t="s">
        <v>54</v>
      </c>
      <c r="B52" s="465"/>
      <c r="C52" s="465"/>
      <c r="D52" s="465"/>
      <c r="E52" s="465"/>
      <c r="F52" s="465"/>
      <c r="G52" s="465"/>
      <c r="H52" s="465"/>
      <c r="I52" s="465"/>
      <c r="J52" s="465"/>
      <c r="K52" s="465"/>
      <c r="L52" s="505"/>
      <c r="M52" s="503" t="s">
        <v>54</v>
      </c>
      <c r="N52" s="503"/>
      <c r="O52" s="503"/>
      <c r="P52" s="503"/>
      <c r="Q52" s="503"/>
      <c r="R52" s="503"/>
      <c r="S52" s="503"/>
      <c r="T52" s="503"/>
      <c r="U52" s="503"/>
      <c r="V52" s="505"/>
      <c r="W52" s="504" t="s">
        <v>54</v>
      </c>
      <c r="X52" s="504"/>
      <c r="Y52" s="504"/>
      <c r="Z52" s="504"/>
      <c r="AA52" s="504"/>
      <c r="AB52" s="504"/>
      <c r="AC52" s="504"/>
      <c r="AD52" s="504"/>
      <c r="AE52" s="504"/>
    </row>
  </sheetData>
  <mergeCells count="21">
    <mergeCell ref="A52:K52"/>
    <mergeCell ref="M52:U52"/>
    <mergeCell ref="W52:AE52"/>
    <mergeCell ref="R8:U8"/>
    <mergeCell ref="W8:W10"/>
    <mergeCell ref="X8:AA8"/>
    <mergeCell ref="AB8:AE8"/>
    <mergeCell ref="B9:C9"/>
    <mergeCell ref="D9:E9"/>
    <mergeCell ref="G9:H9"/>
    <mergeCell ref="I9:J9"/>
    <mergeCell ref="O9:P9"/>
    <mergeCell ref="S9:T9"/>
    <mergeCell ref="Y9:Z9"/>
    <mergeCell ref="AC9:AD9"/>
    <mergeCell ref="A8:A10"/>
    <mergeCell ref="B8:F8"/>
    <mergeCell ref="G8:K8"/>
    <mergeCell ref="M8:M10"/>
    <mergeCell ref="N8:Q8"/>
    <mergeCell ref="A1:B1"/>
  </mergeCells>
  <hyperlinks>
    <hyperlink ref="A1" location="Índice!A1" display="Volt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00"/>
  </sheetPr>
  <dimension ref="A1:AB59"/>
  <sheetViews>
    <sheetView zoomScale="85" zoomScaleNormal="85" workbookViewId="0"/>
  </sheetViews>
  <sheetFormatPr defaultColWidth="0" defaultRowHeight="15" x14ac:dyDescent="0.25"/>
  <cols>
    <col min="1" max="1" width="27.7109375" style="31" bestFit="1" customWidth="1"/>
    <col min="2" max="2" width="31.5703125" style="31" bestFit="1" customWidth="1"/>
    <col min="3" max="3" width="22.5703125" style="31" customWidth="1"/>
    <col min="4" max="4" width="28.5703125" style="31" bestFit="1" customWidth="1"/>
    <col min="5" max="6" width="22.5703125" style="31" customWidth="1"/>
    <col min="7" max="21" width="15.140625" style="31" customWidth="1"/>
    <col min="22" max="22" width="9.140625" style="31" customWidth="1"/>
    <col min="23" max="23" width="23.5703125" style="31" bestFit="1" customWidth="1"/>
    <col min="24" max="24" width="23.5703125" style="33" bestFit="1" customWidth="1"/>
    <col min="25" max="28" width="9.140625" style="31" customWidth="1"/>
    <col min="29" max="16384" width="9.140625" style="31" hidden="1"/>
  </cols>
  <sheetData>
    <row r="1" spans="1:24" x14ac:dyDescent="0.25">
      <c r="A1" s="43" t="s">
        <v>72</v>
      </c>
    </row>
    <row r="2" spans="1:24" x14ac:dyDescent="0.25">
      <c r="A2" s="43"/>
    </row>
    <row r="3" spans="1:24" x14ac:dyDescent="0.25">
      <c r="A3" s="43"/>
    </row>
    <row r="4" spans="1:24" x14ac:dyDescent="0.25">
      <c r="A4" s="43"/>
    </row>
    <row r="5" spans="1:24" x14ac:dyDescent="0.25">
      <c r="A5" s="43"/>
    </row>
    <row r="6" spans="1:24" x14ac:dyDescent="0.25">
      <c r="A6" s="43"/>
    </row>
    <row r="8" spans="1:24" ht="18" customHeight="1" x14ac:dyDescent="0.25">
      <c r="A8" s="449" t="s">
        <v>169</v>
      </c>
      <c r="B8" s="449"/>
      <c r="C8" s="449"/>
      <c r="D8" s="449"/>
      <c r="X8" s="31"/>
    </row>
    <row r="9" spans="1:24" x14ac:dyDescent="0.25">
      <c r="A9" s="65" t="s">
        <v>95</v>
      </c>
      <c r="B9" s="65" t="s">
        <v>78</v>
      </c>
      <c r="C9" s="65" t="s">
        <v>79</v>
      </c>
      <c r="D9" s="65" t="s">
        <v>80</v>
      </c>
    </row>
    <row r="10" spans="1:24" x14ac:dyDescent="0.25">
      <c r="A10" s="65" t="s">
        <v>126</v>
      </c>
      <c r="B10" s="343">
        <f>C45</f>
        <v>59.003384381081311</v>
      </c>
      <c r="C10" s="343">
        <f>D45</f>
        <v>70.346334159921398</v>
      </c>
      <c r="D10" s="343">
        <f>F45</f>
        <v>69.216760473189311</v>
      </c>
    </row>
    <row r="11" spans="1:24" x14ac:dyDescent="0.25">
      <c r="A11" s="65" t="s">
        <v>127</v>
      </c>
      <c r="B11" s="342">
        <f>C48</f>
        <v>35.666015625</v>
      </c>
      <c r="C11" s="342">
        <f>D48</f>
        <v>49.469537815126053</v>
      </c>
      <c r="D11" s="342">
        <f>F48</f>
        <v>47.371140142517817</v>
      </c>
    </row>
    <row r="12" spans="1:24" x14ac:dyDescent="0.25">
      <c r="A12" s="65" t="s">
        <v>128</v>
      </c>
      <c r="B12" s="343">
        <f>C51</f>
        <v>39.048000000000002</v>
      </c>
      <c r="C12" s="343">
        <f>D51</f>
        <v>57.144806671721</v>
      </c>
      <c r="D12" s="343">
        <f>F51</f>
        <v>53.678516702421085</v>
      </c>
    </row>
    <row r="13" spans="1:24" ht="15.75" thickBot="1" x14ac:dyDescent="0.3">
      <c r="A13" s="65" t="s">
        <v>90</v>
      </c>
      <c r="B13" s="342">
        <f>C54</f>
        <v>42.475000000000001</v>
      </c>
      <c r="C13" s="342">
        <f>D54</f>
        <v>57.683544303797468</v>
      </c>
      <c r="D13" s="342">
        <f>F54</f>
        <v>54.889781859931112</v>
      </c>
    </row>
    <row r="14" spans="1:24" x14ac:dyDescent="0.25">
      <c r="A14" s="502" t="s">
        <v>208</v>
      </c>
      <c r="B14" s="502"/>
      <c r="C14" s="502"/>
      <c r="D14" s="502"/>
    </row>
    <row r="16" spans="1:24" ht="15.75" x14ac:dyDescent="0.25">
      <c r="A16" s="453" t="s">
        <v>170</v>
      </c>
      <c r="B16" s="453"/>
      <c r="C16" s="453"/>
      <c r="D16" s="453"/>
      <c r="E16" s="453"/>
      <c r="F16" s="453"/>
    </row>
    <row r="17" spans="1:19" ht="45" x14ac:dyDescent="0.25">
      <c r="A17" s="103" t="s">
        <v>76</v>
      </c>
      <c r="B17" s="103" t="s">
        <v>85</v>
      </c>
      <c r="C17" s="104" t="s">
        <v>139</v>
      </c>
      <c r="D17" s="103" t="s">
        <v>132</v>
      </c>
      <c r="E17" s="104" t="s">
        <v>133</v>
      </c>
      <c r="F17" s="105" t="s">
        <v>134</v>
      </c>
    </row>
    <row r="18" spans="1:19" x14ac:dyDescent="0.25">
      <c r="A18" s="106" t="s">
        <v>84</v>
      </c>
      <c r="B18" s="365">
        <f>SUMIFS($F$43:$F$54,$B$43:$B$54,"Quantidade",$A$43:$A$54,'Adicional - Pensionistas'!$A18)</f>
        <v>237368</v>
      </c>
      <c r="C18" s="359">
        <f>'Adicional - Pensionistas'!$B18/SUMIFS('Gráficos 1 e 2, Tabela 1'!$E$39:$E$50,'Gráficos 1 e 2, Tabela 1'!$A$39:$A$50,'Adicional - Pensionistas'!$A18,'Gráficos 1 e 2, Tabela 1'!$B$39:$B$50,"Quantidade")</f>
        <v>0.43663842421076254</v>
      </c>
      <c r="D18" s="365">
        <f>SUMIFS($F$43:$F$54,$B$43:$B$54,"Provento médio (R$)",$A$43:$A$54,'Adicional - Pensionistas'!$A18)</f>
        <v>6379.7357680479254</v>
      </c>
      <c r="E18" s="359">
        <f>'Adicional - Pensionistas'!$D18/SUMIFS('Gráficos 1 e 2, Tabela 1'!$E$39:$E$50,'Gráficos 1 e 2, Tabela 1'!$A$39:$A$50,'Adicional - Pensionistas'!$A18,'Gráficos 1 e 2, Tabela 1'!$B$39:$B$50,"Remuneração média (R$)")</f>
        <v>0.65416354876133154</v>
      </c>
      <c r="F18" s="366">
        <f>'Adicional - Pensionistas'!$D18/SUMIFS('Gráficos 7 e 8, Tabela 3'!$C$34:$C$45,'Gráficos 7 e 8, Tabela 3'!$A$34:$A$45,'Adicional - Pensionistas'!$A18,'Gráficos 7 e 8, Tabela 3'!$B$34:$B$45,"Remuneração média (R$)")</f>
        <v>0.62086417647106096</v>
      </c>
    </row>
    <row r="19" spans="1:19" x14ac:dyDescent="0.25">
      <c r="A19" s="106" t="s">
        <v>89</v>
      </c>
      <c r="B19" s="367">
        <f>SUMIFS($F$43:$F$54,$B$43:$B$54,"Quantidade",$A$43:$A$54,'Adicional - Pensionistas'!$A19)</f>
        <v>7234</v>
      </c>
      <c r="C19" s="361">
        <f>'Adicional - Pensionistas'!$B19/SUMIFS('Gráficos 1 e 2, Tabela 1'!$E$39:$E$50,'Gráficos 1 e 2, Tabela 1'!$A$39:$A$50,'Adicional - Pensionistas'!$A19,'Gráficos 1 e 2, Tabela 1'!$B$39:$B$50,"Quantidade")</f>
        <v>6.415281743849878E-2</v>
      </c>
      <c r="D19" s="368">
        <f>SUMIFS($F$43:$F$54,$B$43:$B$54,"Provento médio (R$)",$A$43:$A$54,'Adicional - Pensionistas'!$A19)</f>
        <v>14281.454003317667</v>
      </c>
      <c r="E19" s="361">
        <f>'Adicional - Pensionistas'!$D19/SUMIFS('Gráficos 1 e 2, Tabela 1'!$E$39:$E$50,'Gráficos 1 e 2, Tabela 1'!$A$39:$A$50,'Adicional - Pensionistas'!$A19,'Gráficos 1 e 2, Tabela 1'!$B$39:$B$50,"Remuneração média (R$)")</f>
        <v>1.003412679232657</v>
      </c>
      <c r="F19" s="369">
        <f>'Adicional - Pensionistas'!$D19/SUMIFS('Gráficos 7 e 8, Tabela 3'!$C$34:$C$45,'Gráficos 7 e 8, Tabela 3'!$A$34:$A$45,'Adicional - Pensionistas'!$A19,'Gráficos 7 e 8, Tabela 3'!$B$34:$B$45,"Remuneração média (R$)")</f>
        <v>0.88529578538472697</v>
      </c>
    </row>
    <row r="20" spans="1:19" x14ac:dyDescent="0.25">
      <c r="A20" s="106" t="s">
        <v>88</v>
      </c>
      <c r="B20" s="365">
        <f>SUMIFS($F$43:$F$54,$B$43:$B$54,"Quantidade",$A$43:$A$54,'Adicional - Pensionistas'!$A20)</f>
        <v>3368</v>
      </c>
      <c r="C20" s="359">
        <f>'Adicional - Pensionistas'!$B20/SUMIFS('Gráficos 1 e 2, Tabela 1'!$E$39:$E$50,'Gráficos 1 e 2, Tabela 1'!$A$39:$A$50,'Adicional - Pensionistas'!$A20,'Gráficos 1 e 2, Tabela 1'!$B$39:$B$50,"Quantidade")</f>
        <v>0.28221887045416455</v>
      </c>
      <c r="D20" s="370">
        <f>SUMIFS($F$43:$F$54,$B$43:$B$54,"Provento médio (R$)",$A$43:$A$54,'Adicional - Pensionistas'!$A20)</f>
        <v>15598.960469121141</v>
      </c>
      <c r="E20" s="359">
        <f>'Adicional - Pensionistas'!$D20/SUMIFS('Gráficos 1 e 2, Tabela 1'!$E$39:$E$50,'Gráficos 1 e 2, Tabela 1'!$A$39:$A$50,'Adicional - Pensionistas'!$A20,'Gráficos 1 e 2, Tabela 1'!$B$39:$B$50,"Remuneração média (R$)")</f>
        <v>0.77182457943364535</v>
      </c>
      <c r="F20" s="366">
        <f>'Adicional - Pensionistas'!$D20/SUMIFS('Gráficos 7 e 8, Tabela 3'!$C$34:$C$45,'Gráficos 7 e 8, Tabela 3'!$A$34:$A$45,'Adicional - Pensionistas'!$A20,'Gráficos 7 e 8, Tabela 3'!$B$34:$B$45,"Remuneração média (R$)")</f>
        <v>0.53536223553916429</v>
      </c>
    </row>
    <row r="21" spans="1:19" ht="15.75" thickBot="1" x14ac:dyDescent="0.3">
      <c r="A21" s="107" t="s">
        <v>90</v>
      </c>
      <c r="B21" s="371">
        <f>SUMIFS($F$43:$F$54,$B$43:$B$54,"Quantidade",$A$43:$A$54,'Adicional - Pensionistas'!$A21)</f>
        <v>871</v>
      </c>
      <c r="C21" s="362">
        <f>'Adicional - Pensionistas'!$B21/SUMIFS('Gráficos 1 e 2, Tabela 1'!$E$39:$E$50,'Gráficos 1 e 2, Tabela 1'!$A$39:$A$50,'Adicional - Pensionistas'!$A21,'Gráficos 1 e 2, Tabela 1'!$B$39:$B$50,"Quantidade")</f>
        <v>4.2579194368400471E-2</v>
      </c>
      <c r="D21" s="372">
        <f>SUMIFS($F$43:$F$54,$B$43:$B$54,"Provento médio (R$)",$A$43:$A$54,'Adicional - Pensionistas'!$A21)</f>
        <v>14602.227933409875</v>
      </c>
      <c r="E21" s="362">
        <f>'Adicional - Pensionistas'!$D21/SUMIFS('Gráficos 1 e 2, Tabela 1'!$E$39:$E$50,'Gráficos 1 e 2, Tabela 1'!$A$39:$A$50,'Adicional - Pensionistas'!$A21,'Gráficos 1 e 2, Tabela 1'!$B$39:$B$50,"Remuneração média (R$)")</f>
        <v>0.99156519444587154</v>
      </c>
      <c r="F21" s="373">
        <f>'Adicional - Pensionistas'!$D21/SUMIFS('Gráficos 7 e 8, Tabela 3'!$C$34:$C$45,'Gráficos 7 e 8, Tabela 3'!$A$34:$A$45,'Adicional - Pensionistas'!$A21,'Gráficos 7 e 8, Tabela 3'!$B$34:$B$45,"Remuneração média (R$)")</f>
        <v>0.7724293705176648</v>
      </c>
    </row>
    <row r="22" spans="1:19" x14ac:dyDescent="0.25">
      <c r="A22" s="502" t="s">
        <v>208</v>
      </c>
      <c r="B22" s="502"/>
      <c r="C22" s="502"/>
      <c r="D22" s="502"/>
      <c r="E22" s="502"/>
      <c r="F22" s="502"/>
    </row>
    <row r="24" spans="1:19" ht="34.5" customHeight="1" x14ac:dyDescent="0.25">
      <c r="A24" s="437"/>
      <c r="B24" s="437"/>
      <c r="C24" s="437"/>
      <c r="D24" s="437"/>
      <c r="E24" s="33"/>
      <c r="F24" s="33"/>
      <c r="J24" s="500"/>
      <c r="K24" s="500"/>
      <c r="L24" s="500"/>
      <c r="M24" s="500"/>
      <c r="N24" s="500"/>
      <c r="O24" s="500"/>
      <c r="P24" s="500"/>
      <c r="Q24" s="500"/>
      <c r="R24" s="500"/>
      <c r="S24" s="500"/>
    </row>
    <row r="40" spans="1:14" x14ac:dyDescent="0.25">
      <c r="A40" s="417" t="s">
        <v>148</v>
      </c>
      <c r="B40" s="417"/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  <c r="N40" s="417"/>
    </row>
    <row r="41" spans="1:14" x14ac:dyDescent="0.25">
      <c r="A41" s="501" t="s">
        <v>135</v>
      </c>
      <c r="B41" s="501"/>
      <c r="C41" s="501"/>
      <c r="D41" s="501"/>
      <c r="E41" s="501"/>
      <c r="F41" s="501"/>
      <c r="G41" s="414" t="s">
        <v>141</v>
      </c>
      <c r="H41" s="414"/>
      <c r="I41" s="414"/>
      <c r="J41" s="414"/>
      <c r="K41" s="499" t="s">
        <v>146</v>
      </c>
      <c r="L41" s="499"/>
      <c r="M41" s="499"/>
      <c r="N41" s="252" t="s">
        <v>75</v>
      </c>
    </row>
    <row r="42" spans="1:14" x14ac:dyDescent="0.25">
      <c r="A42" s="45" t="s">
        <v>95</v>
      </c>
      <c r="B42" s="45" t="s">
        <v>77</v>
      </c>
      <c r="C42" s="116" t="s">
        <v>78</v>
      </c>
      <c r="D42" s="116" t="s">
        <v>79</v>
      </c>
      <c r="E42" s="116" t="s">
        <v>136</v>
      </c>
      <c r="F42" s="173" t="s">
        <v>80</v>
      </c>
      <c r="G42" s="154" t="s">
        <v>81</v>
      </c>
      <c r="H42" s="154" t="s">
        <v>82</v>
      </c>
      <c r="I42" s="154" t="s">
        <v>136</v>
      </c>
      <c r="J42" s="154" t="s">
        <v>80</v>
      </c>
      <c r="K42" s="117" t="s">
        <v>81</v>
      </c>
      <c r="L42" s="117" t="s">
        <v>82</v>
      </c>
      <c r="M42" s="117" t="s">
        <v>136</v>
      </c>
      <c r="N42" s="191" t="s">
        <v>143</v>
      </c>
    </row>
    <row r="43" spans="1:14" x14ac:dyDescent="0.25">
      <c r="A43" s="93" t="s">
        <v>84</v>
      </c>
      <c r="B43" s="180" t="s">
        <v>85</v>
      </c>
      <c r="C43" s="171">
        <v>23638</v>
      </c>
      <c r="D43" s="171">
        <v>213730</v>
      </c>
      <c r="E43" s="171">
        <v>0</v>
      </c>
      <c r="F43" s="168">
        <v>237368</v>
      </c>
      <c r="G43" s="159">
        <f>C43/C$57</f>
        <v>0.92480438184663538</v>
      </c>
      <c r="H43" s="159">
        <f>D43/D$57</f>
        <v>0.96026921504405294</v>
      </c>
      <c r="I43" s="159" t="s">
        <v>144</v>
      </c>
      <c r="J43" s="159">
        <f>F43/F$57</f>
        <v>0.95389425376043335</v>
      </c>
      <c r="K43" s="260">
        <f t="shared" ref="K43:K54" si="0">C43/$F43</f>
        <v>9.958376866300428E-2</v>
      </c>
      <c r="L43" s="260">
        <f t="shared" ref="L43:L54" si="1">D43/$F43</f>
        <v>0.90041623133699566</v>
      </c>
      <c r="M43" s="260" t="s">
        <v>144</v>
      </c>
      <c r="N43" s="217">
        <f>C43-F43</f>
        <v>-213730</v>
      </c>
    </row>
    <row r="44" spans="1:14" x14ac:dyDescent="0.25">
      <c r="A44" s="94" t="s">
        <v>84</v>
      </c>
      <c r="B44" s="180" t="s">
        <v>137</v>
      </c>
      <c r="C44" s="171">
        <v>6475.6879372197309</v>
      </c>
      <c r="D44" s="171">
        <v>6369.1236996678044</v>
      </c>
      <c r="E44" s="171">
        <v>0</v>
      </c>
      <c r="F44" s="169">
        <v>6379.7357680479254</v>
      </c>
      <c r="G44" s="194">
        <f>C44/C$58</f>
        <v>0.92946103301553473</v>
      </c>
      <c r="H44" s="194">
        <f>D44/D$58</f>
        <v>0.94878123403867909</v>
      </c>
      <c r="I44" s="194" t="s">
        <v>144</v>
      </c>
      <c r="J44" s="194">
        <f>F44/F$58</f>
        <v>0.94332852064945427</v>
      </c>
      <c r="K44" s="270">
        <f t="shared" si="0"/>
        <v>1.0150401478463058</v>
      </c>
      <c r="L44" s="270">
        <f t="shared" si="1"/>
        <v>0.99833659750717729</v>
      </c>
      <c r="M44" s="270" t="s">
        <v>144</v>
      </c>
      <c r="N44" s="215">
        <f t="shared" ref="N44:N54" si="2">C44-F44</f>
        <v>95.952169171805508</v>
      </c>
    </row>
    <row r="45" spans="1:14" ht="15.75" thickBot="1" x14ac:dyDescent="0.3">
      <c r="A45" s="96" t="s">
        <v>84</v>
      </c>
      <c r="B45" s="181" t="s">
        <v>87</v>
      </c>
      <c r="C45" s="172">
        <v>59.003384381081311</v>
      </c>
      <c r="D45" s="172">
        <v>70.346334159921398</v>
      </c>
      <c r="E45" s="172">
        <v>0</v>
      </c>
      <c r="F45" s="170">
        <v>69.216760473189311</v>
      </c>
      <c r="G45" s="196">
        <f>C45/C$59</f>
        <v>1.0269221033117082</v>
      </c>
      <c r="H45" s="196">
        <f>D45/D$59</f>
        <v>1.0089103280780813</v>
      </c>
      <c r="I45" s="196" t="s">
        <v>144</v>
      </c>
      <c r="J45" s="196">
        <f>F45/F$59</f>
        <v>1.0116565383472278</v>
      </c>
      <c r="K45" s="271">
        <f t="shared" si="0"/>
        <v>0.85244359859828911</v>
      </c>
      <c r="L45" s="271">
        <f t="shared" si="1"/>
        <v>1.0163193665668537</v>
      </c>
      <c r="M45" s="271" t="s">
        <v>144</v>
      </c>
      <c r="N45" s="216">
        <f t="shared" si="2"/>
        <v>-10.213376092108</v>
      </c>
    </row>
    <row r="46" spans="1:14" x14ac:dyDescent="0.25">
      <c r="A46" s="93" t="s">
        <v>88</v>
      </c>
      <c r="B46" s="180" t="s">
        <v>85</v>
      </c>
      <c r="C46" s="171">
        <v>512</v>
      </c>
      <c r="D46" s="171">
        <v>2856</v>
      </c>
      <c r="E46" s="171">
        <v>0</v>
      </c>
      <c r="F46" s="168">
        <v>3368</v>
      </c>
      <c r="G46" s="194">
        <f>C46/C$57</f>
        <v>2.003129890453834E-2</v>
      </c>
      <c r="H46" s="194">
        <f>D46/D$57</f>
        <v>1.2831745090374843E-2</v>
      </c>
      <c r="I46" s="194" t="s">
        <v>144</v>
      </c>
      <c r="J46" s="194">
        <f>F46/F$57</f>
        <v>1.3534747087497639E-2</v>
      </c>
      <c r="K46" s="270">
        <f t="shared" si="0"/>
        <v>0.15201900237529692</v>
      </c>
      <c r="L46" s="270">
        <f t="shared" si="1"/>
        <v>0.84798099762470314</v>
      </c>
      <c r="M46" s="270" t="s">
        <v>144</v>
      </c>
      <c r="N46" s="217">
        <f t="shared" si="2"/>
        <v>-2856</v>
      </c>
    </row>
    <row r="47" spans="1:14" x14ac:dyDescent="0.25">
      <c r="A47" s="94" t="s">
        <v>88</v>
      </c>
      <c r="B47" s="180" t="s">
        <v>137</v>
      </c>
      <c r="C47" s="171">
        <v>14299.402207031249</v>
      </c>
      <c r="D47" s="171">
        <v>15831.934499299719</v>
      </c>
      <c r="E47" s="171">
        <v>0</v>
      </c>
      <c r="F47" s="169">
        <v>15598.960469121141</v>
      </c>
      <c r="G47" s="194">
        <f>C47/C$58</f>
        <v>2.052405439499625</v>
      </c>
      <c r="H47" s="194">
        <f>D47/D$58</f>
        <v>2.3584158606071002</v>
      </c>
      <c r="I47" s="194" t="s">
        <v>144</v>
      </c>
      <c r="J47" s="194">
        <f>F47/F$58</f>
        <v>2.3065131281303595</v>
      </c>
      <c r="K47" s="270">
        <f t="shared" si="0"/>
        <v>0.91668943166678152</v>
      </c>
      <c r="L47" s="270">
        <f t="shared" si="1"/>
        <v>1.0149352279364874</v>
      </c>
      <c r="M47" s="270" t="s">
        <v>144</v>
      </c>
      <c r="N47" s="215">
        <f t="shared" si="2"/>
        <v>-1299.5582620898913</v>
      </c>
    </row>
    <row r="48" spans="1:14" ht="15.75" thickBot="1" x14ac:dyDescent="0.3">
      <c r="A48" s="96" t="s">
        <v>88</v>
      </c>
      <c r="B48" s="181" t="s">
        <v>87</v>
      </c>
      <c r="C48" s="172">
        <v>35.666015625</v>
      </c>
      <c r="D48" s="172">
        <v>49.469537815126053</v>
      </c>
      <c r="E48" s="172">
        <v>0</v>
      </c>
      <c r="F48" s="170">
        <v>47.371140142517817</v>
      </c>
      <c r="G48" s="196">
        <f>C48/C$59</f>
        <v>0.62074777856500352</v>
      </c>
      <c r="H48" s="196">
        <f>D48/D$59</f>
        <v>0.70949436417634137</v>
      </c>
      <c r="I48" s="196" t="s">
        <v>144</v>
      </c>
      <c r="J48" s="196">
        <f>F48/F$59</f>
        <v>0.69236588546648015</v>
      </c>
      <c r="K48" s="271">
        <f t="shared" si="0"/>
        <v>0.752905999680343</v>
      </c>
      <c r="L48" s="271">
        <f t="shared" si="1"/>
        <v>1.0442969636427397</v>
      </c>
      <c r="M48" s="271" t="s">
        <v>144</v>
      </c>
      <c r="N48" s="216">
        <f t="shared" si="2"/>
        <v>-11.705124517517817</v>
      </c>
    </row>
    <row r="49" spans="1:14" x14ac:dyDescent="0.25">
      <c r="A49" s="93" t="s">
        <v>89</v>
      </c>
      <c r="B49" s="180" t="s">
        <v>85</v>
      </c>
      <c r="C49" s="171">
        <v>1250</v>
      </c>
      <c r="D49" s="171">
        <v>5276</v>
      </c>
      <c r="E49" s="171">
        <v>708</v>
      </c>
      <c r="F49" s="168">
        <f>SUM(C49:E49)</f>
        <v>7234</v>
      </c>
      <c r="G49" s="194">
        <f>C49/C$57</f>
        <v>4.8904538341158058E-2</v>
      </c>
      <c r="H49" s="194">
        <f>D49/D$57</f>
        <v>2.3704582316812911E-2</v>
      </c>
      <c r="I49" s="194">
        <f>E49/E$57</f>
        <v>1</v>
      </c>
      <c r="J49" s="194">
        <f>F49/F$57</f>
        <v>2.9070772099453066E-2</v>
      </c>
      <c r="K49" s="270">
        <f t="shared" si="0"/>
        <v>0.17279513408902406</v>
      </c>
      <c r="L49" s="270">
        <f t="shared" si="1"/>
        <v>0.72933370196295277</v>
      </c>
      <c r="M49" s="270">
        <f>E49/$F49</f>
        <v>9.7871163948023226E-2</v>
      </c>
      <c r="N49" s="217">
        <f t="shared" si="2"/>
        <v>-5984</v>
      </c>
    </row>
    <row r="50" spans="1:14" x14ac:dyDescent="0.25">
      <c r="A50" s="94" t="s">
        <v>89</v>
      </c>
      <c r="B50" s="180" t="s">
        <v>137</v>
      </c>
      <c r="C50" s="171">
        <v>12761.008943999999</v>
      </c>
      <c r="D50" s="171">
        <v>14528.053845716453</v>
      </c>
      <c r="E50" s="171">
        <v>15128.19913841808</v>
      </c>
      <c r="F50" s="169">
        <f>(C49*C50+D49*D50+E49*E50)/F49</f>
        <v>14281.454003317667</v>
      </c>
      <c r="G50" s="194">
        <f>C50/C$58</f>
        <v>1.8315985375451946</v>
      </c>
      <c r="H50" s="194">
        <f>D50/D$58</f>
        <v>2.1641823123388488</v>
      </c>
      <c r="I50" s="194">
        <f>E50/E$58</f>
        <v>1</v>
      </c>
      <c r="J50" s="194">
        <f>F50/F$58</f>
        <v>2.1117023286679286</v>
      </c>
      <c r="K50" s="270">
        <f t="shared" si="0"/>
        <v>0.89353709650540769</v>
      </c>
      <c r="L50" s="270">
        <f t="shared" si="1"/>
        <v>1.0172671383699097</v>
      </c>
      <c r="M50" s="270">
        <f>E50/$F50</f>
        <v>1.0592898408596008</v>
      </c>
      <c r="N50" s="215">
        <f t="shared" si="2"/>
        <v>-1520.445059317668</v>
      </c>
    </row>
    <row r="51" spans="1:14" ht="15.75" thickBot="1" x14ac:dyDescent="0.3">
      <c r="A51" s="96" t="s">
        <v>89</v>
      </c>
      <c r="B51" s="181" t="s">
        <v>87</v>
      </c>
      <c r="C51" s="172">
        <v>39.048000000000002</v>
      </c>
      <c r="D51" s="172">
        <v>57.144806671721</v>
      </c>
      <c r="E51" s="172">
        <v>0</v>
      </c>
      <c r="F51" s="170">
        <v>53.678516702421085</v>
      </c>
      <c r="G51" s="196">
        <f>C51/C$59</f>
        <v>0.67960939377865426</v>
      </c>
      <c r="H51" s="196">
        <f>D51/D$59</f>
        <v>0.81957341964767116</v>
      </c>
      <c r="I51" s="196" t="s">
        <v>144</v>
      </c>
      <c r="J51" s="196">
        <f>F51/F$59</f>
        <v>0.78455307673377128</v>
      </c>
      <c r="K51" s="271">
        <f t="shared" si="0"/>
        <v>0.72744185940292205</v>
      </c>
      <c r="L51" s="271">
        <f t="shared" si="1"/>
        <v>1.0645749954030226</v>
      </c>
      <c r="M51" s="271" t="s">
        <v>144</v>
      </c>
      <c r="N51" s="216">
        <f t="shared" si="2"/>
        <v>-14.630516702421083</v>
      </c>
    </row>
    <row r="52" spans="1:14" x14ac:dyDescent="0.25">
      <c r="A52" s="93" t="s">
        <v>90</v>
      </c>
      <c r="B52" s="180" t="s">
        <v>85</v>
      </c>
      <c r="C52" s="171">
        <v>160</v>
      </c>
      <c r="D52" s="171">
        <v>711</v>
      </c>
      <c r="E52" s="171">
        <v>0</v>
      </c>
      <c r="F52" s="168">
        <v>871</v>
      </c>
      <c r="G52" s="194">
        <f>C52/C$57</f>
        <v>6.2597809076682318E-3</v>
      </c>
      <c r="H52" s="194">
        <f>D52/D$57</f>
        <v>3.1944575487592836E-3</v>
      </c>
      <c r="I52" s="194" t="s">
        <v>144</v>
      </c>
      <c r="J52" s="194">
        <f>F52/F$57</f>
        <v>3.5002270526159275E-3</v>
      </c>
      <c r="K52" s="270">
        <f t="shared" si="0"/>
        <v>0.18369690011481057</v>
      </c>
      <c r="L52" s="270">
        <f t="shared" si="1"/>
        <v>0.81630309988518945</v>
      </c>
      <c r="M52" s="270" t="s">
        <v>144</v>
      </c>
      <c r="N52" s="217">
        <f t="shared" si="2"/>
        <v>-711</v>
      </c>
    </row>
    <row r="53" spans="1:14" x14ac:dyDescent="0.25">
      <c r="A53" s="94" t="s">
        <v>90</v>
      </c>
      <c r="B53" s="180" t="s">
        <v>137</v>
      </c>
      <c r="C53" s="171">
        <v>10845.679437499999</v>
      </c>
      <c r="D53" s="171">
        <v>15447.583431786217</v>
      </c>
      <c r="E53" s="171">
        <v>0</v>
      </c>
      <c r="F53" s="169">
        <v>14602.227933409875</v>
      </c>
      <c r="G53" s="194">
        <f>C53/C$58</f>
        <v>1.5566896538967732</v>
      </c>
      <c r="H53" s="194">
        <f>D53/D$58</f>
        <v>2.3011607188740917</v>
      </c>
      <c r="I53" s="194" t="s">
        <v>144</v>
      </c>
      <c r="J53" s="194">
        <f>F53/F$58</f>
        <v>2.159133007294511</v>
      </c>
      <c r="K53" s="270">
        <f t="shared" si="0"/>
        <v>0.74274141500593216</v>
      </c>
      <c r="L53" s="270">
        <f t="shared" si="1"/>
        <v>1.0578922272841784</v>
      </c>
      <c r="M53" s="270" t="s">
        <v>144</v>
      </c>
      <c r="N53" s="215">
        <f t="shared" si="2"/>
        <v>-3756.5484959098758</v>
      </c>
    </row>
    <row r="54" spans="1:14" ht="15.75" thickBot="1" x14ac:dyDescent="0.3">
      <c r="A54" s="96" t="s">
        <v>90</v>
      </c>
      <c r="B54" s="181" t="s">
        <v>87</v>
      </c>
      <c r="C54" s="172">
        <v>42.475000000000001</v>
      </c>
      <c r="D54" s="172">
        <v>57.683544303797468</v>
      </c>
      <c r="E54" s="172">
        <v>0</v>
      </c>
      <c r="F54" s="170">
        <v>54.889781859931112</v>
      </c>
      <c r="G54" s="196">
        <f>C54/C$59</f>
        <v>0.73925448168275809</v>
      </c>
      <c r="H54" s="196">
        <f>D54/D$59</f>
        <v>0.82730001930090447</v>
      </c>
      <c r="I54" s="196" t="s">
        <v>144</v>
      </c>
      <c r="J54" s="196">
        <f>F54/F$59</f>
        <v>0.80225665470953988</v>
      </c>
      <c r="K54" s="271">
        <f t="shared" si="0"/>
        <v>0.77382344328473718</v>
      </c>
      <c r="L54" s="271">
        <f t="shared" si="1"/>
        <v>1.0508976780231252</v>
      </c>
      <c r="M54" s="271" t="s">
        <v>144</v>
      </c>
      <c r="N54" s="216">
        <f t="shared" si="2"/>
        <v>-12.414781859931111</v>
      </c>
    </row>
    <row r="55" spans="1:14" x14ac:dyDescent="0.25">
      <c r="A55" s="427"/>
      <c r="B55" s="427"/>
      <c r="C55" s="427"/>
      <c r="D55" s="427"/>
      <c r="E55" s="427"/>
      <c r="F55" s="427"/>
      <c r="G55" s="427"/>
      <c r="H55" s="427"/>
      <c r="I55" s="427"/>
      <c r="J55" s="427"/>
      <c r="K55" s="427"/>
      <c r="L55" s="427"/>
      <c r="M55" s="427"/>
      <c r="N55" s="427"/>
    </row>
    <row r="56" spans="1:14" x14ac:dyDescent="0.25">
      <c r="A56" s="98" t="s">
        <v>95</v>
      </c>
      <c r="B56" s="99" t="s">
        <v>77</v>
      </c>
      <c r="C56" s="100" t="s">
        <v>78</v>
      </c>
      <c r="D56" s="100" t="s">
        <v>79</v>
      </c>
      <c r="E56" s="100" t="s">
        <v>136</v>
      </c>
      <c r="F56" s="188" t="s">
        <v>80</v>
      </c>
      <c r="G56" s="46"/>
      <c r="H56" s="46"/>
      <c r="I56" s="46"/>
      <c r="J56" s="46"/>
      <c r="K56" s="265"/>
      <c r="L56" s="265"/>
      <c r="M56" s="265"/>
      <c r="N56" s="1"/>
    </row>
    <row r="57" spans="1:14" x14ac:dyDescent="0.25">
      <c r="A57" s="446" t="s">
        <v>93</v>
      </c>
      <c r="B57" s="180" t="s">
        <v>85</v>
      </c>
      <c r="C57" s="101">
        <f>SUM(C43,C46,C49,C52)</f>
        <v>25560</v>
      </c>
      <c r="D57" s="101">
        <f t="shared" ref="D57:E57" si="3">SUM(D43,D46,D49,D52)</f>
        <v>222573</v>
      </c>
      <c r="E57" s="101">
        <f t="shared" si="3"/>
        <v>708</v>
      </c>
      <c r="F57" s="189">
        <f>SUM(F43,F46,F49,F52)</f>
        <v>248841</v>
      </c>
      <c r="G57" s="51"/>
      <c r="H57" s="51"/>
      <c r="I57" s="51"/>
      <c r="J57" s="51"/>
      <c r="K57" s="118"/>
      <c r="L57" s="118"/>
      <c r="M57" s="118"/>
      <c r="N57" s="1"/>
    </row>
    <row r="58" spans="1:14" x14ac:dyDescent="0.25">
      <c r="A58" s="447"/>
      <c r="B58" s="180" t="s">
        <v>86</v>
      </c>
      <c r="C58" s="101">
        <f>(C43*C44+C46*C47+C49*C50+C52*C53)/C57</f>
        <v>6967.1430078247276</v>
      </c>
      <c r="D58" s="101">
        <f>(D43*D44+D46*D47+D49*D50+D52*D53)/D57</f>
        <v>6712.9528611736368</v>
      </c>
      <c r="E58" s="101">
        <f>(E43*E44+E46*E47+E49*E50+E52*E53)/E57</f>
        <v>15128.19913841808</v>
      </c>
      <c r="F58" s="189">
        <f>(F43*F44+F46*F47+F49*F50+F52*F53)/F57</f>
        <v>6763.0052822485031</v>
      </c>
      <c r="G58" s="95"/>
      <c r="H58" s="95"/>
      <c r="I58" s="95"/>
      <c r="J58" s="95"/>
      <c r="K58" s="272"/>
      <c r="L58" s="272"/>
      <c r="M58" s="272"/>
      <c r="N58" s="1"/>
    </row>
    <row r="59" spans="1:14" ht="15.75" thickBot="1" x14ac:dyDescent="0.3">
      <c r="A59" s="448"/>
      <c r="B59" s="181" t="s">
        <v>87</v>
      </c>
      <c r="C59" s="102">
        <f>(C43*C45+C46*C48+C49*C51+C52*C54)/C57</f>
        <v>57.456533646322377</v>
      </c>
      <c r="D59" s="102">
        <f>(D43*D45+D46*D48+D49*D51+D52*D54)/D57</f>
        <v>69.725060991225348</v>
      </c>
      <c r="E59" s="102">
        <f>(E43*E45+E46*E48+E49*E51+E52*E54)/E57</f>
        <v>0</v>
      </c>
      <c r="F59" s="190">
        <f>(F43*F45+F46*F48+F49*F51+F52*F54)/F57</f>
        <v>68.419229105434056</v>
      </c>
      <c r="G59" s="97"/>
      <c r="H59" s="97"/>
      <c r="I59" s="97"/>
      <c r="J59" s="97"/>
      <c r="K59" s="273"/>
      <c r="L59" s="273"/>
      <c r="M59" s="273"/>
      <c r="N59" s="1"/>
    </row>
  </sheetData>
  <mergeCells count="12">
    <mergeCell ref="K41:M41"/>
    <mergeCell ref="A40:N40"/>
    <mergeCell ref="A55:N55"/>
    <mergeCell ref="A57:A59"/>
    <mergeCell ref="A8:D8"/>
    <mergeCell ref="J24:S24"/>
    <mergeCell ref="A16:F16"/>
    <mergeCell ref="A24:D24"/>
    <mergeCell ref="A41:F41"/>
    <mergeCell ref="G41:J41"/>
    <mergeCell ref="A14:D14"/>
    <mergeCell ref="A22:F22"/>
  </mergeCells>
  <hyperlinks>
    <hyperlink ref="A1" location="Índice!A1" display="Volt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Z55"/>
  <sheetViews>
    <sheetView zoomScale="85" zoomScaleNormal="85" workbookViewId="0"/>
  </sheetViews>
  <sheetFormatPr defaultColWidth="0" defaultRowHeight="15" x14ac:dyDescent="0.25"/>
  <cols>
    <col min="1" max="1" width="21" style="31" bestFit="1" customWidth="1"/>
    <col min="2" max="4" width="28.140625" style="31" customWidth="1"/>
    <col min="5" max="5" width="18.140625" style="31" customWidth="1"/>
    <col min="6" max="8" width="18.42578125" style="41" customWidth="1"/>
    <col min="9" max="10" width="22.140625" style="31" customWidth="1"/>
    <col min="11" max="11" width="24" style="31" customWidth="1"/>
    <col min="12" max="12" width="19.28515625" style="31" bestFit="1" customWidth="1"/>
    <col min="13" max="13" width="9" style="31" customWidth="1"/>
    <col min="14" max="22" width="9.140625" style="31" customWidth="1"/>
    <col min="23" max="24" width="9.28515625" style="31" customWidth="1"/>
    <col min="25" max="26" width="9.140625" style="31" customWidth="1"/>
    <col min="27" max="16384" width="9.140625" style="31" hidden="1"/>
  </cols>
  <sheetData>
    <row r="1" spans="1:21" x14ac:dyDescent="0.25">
      <c r="A1" s="43" t="s">
        <v>72</v>
      </c>
    </row>
    <row r="2" spans="1:21" x14ac:dyDescent="0.25">
      <c r="A2" s="42"/>
    </row>
    <row r="3" spans="1:21" ht="15.75" customHeight="1" x14ac:dyDescent="0.25">
      <c r="A3" s="421" t="s">
        <v>101</v>
      </c>
      <c r="B3" s="421"/>
      <c r="C3" s="421"/>
      <c r="D3" s="422"/>
    </row>
    <row r="4" spans="1:21" x14ac:dyDescent="0.25">
      <c r="A4" s="64" t="s">
        <v>95</v>
      </c>
      <c r="B4" s="64" t="s">
        <v>99</v>
      </c>
      <c r="C4" s="346" t="s">
        <v>100</v>
      </c>
      <c r="D4" s="350"/>
    </row>
    <row r="5" spans="1:21" x14ac:dyDescent="0.25">
      <c r="A5" s="65" t="s">
        <v>84</v>
      </c>
      <c r="B5" s="340">
        <f t="shared" ref="B5:C8" si="0">SUMIFS(C$38:C$49,$A$38:$A$49,$A5,$B$38:$B$49,"Idade média (anos)")</f>
        <v>49.471460539794336</v>
      </c>
      <c r="C5" s="347">
        <f t="shared" si="0"/>
        <v>46.849912546770874</v>
      </c>
      <c r="D5" s="351"/>
    </row>
    <row r="6" spans="1:21" x14ac:dyDescent="0.25">
      <c r="A6" s="65" t="s">
        <v>88</v>
      </c>
      <c r="B6" s="341">
        <f t="shared" si="0"/>
        <v>44.946317551410807</v>
      </c>
      <c r="C6" s="348">
        <f t="shared" si="0"/>
        <v>47.057422969187677</v>
      </c>
      <c r="D6" s="352"/>
    </row>
    <row r="7" spans="1:21" x14ac:dyDescent="0.25">
      <c r="A7" s="65" t="s">
        <v>89</v>
      </c>
      <c r="B7" s="340">
        <f t="shared" si="0"/>
        <v>46.254433990099336</v>
      </c>
      <c r="C7" s="347">
        <f t="shared" si="0"/>
        <v>45.523475539067931</v>
      </c>
      <c r="D7" s="352"/>
    </row>
    <row r="8" spans="1:21" ht="15.75" customHeight="1" thickBot="1" x14ac:dyDescent="0.3">
      <c r="A8" s="204" t="s">
        <v>90</v>
      </c>
      <c r="B8" s="344">
        <f t="shared" si="0"/>
        <v>43.842445780936757</v>
      </c>
      <c r="C8" s="349">
        <f t="shared" si="0"/>
        <v>45.154714195317446</v>
      </c>
      <c r="D8" s="352"/>
    </row>
    <row r="9" spans="1:21" x14ac:dyDescent="0.25">
      <c r="A9" s="416" t="s">
        <v>208</v>
      </c>
      <c r="B9" s="416"/>
      <c r="C9" s="416"/>
      <c r="D9" s="353"/>
    </row>
    <row r="13" spans="1:21" ht="35.25" customHeight="1" x14ac:dyDescent="0.25">
      <c r="A13" s="423"/>
      <c r="B13" s="423"/>
      <c r="C13" s="423"/>
      <c r="D13" s="423"/>
      <c r="E13" s="423"/>
      <c r="F13" s="423"/>
      <c r="H13" s="31"/>
      <c r="I13" s="423"/>
      <c r="J13" s="423"/>
      <c r="K13" s="423"/>
      <c r="L13" s="423"/>
      <c r="M13" s="423"/>
      <c r="N13" s="423"/>
      <c r="O13" s="423"/>
      <c r="P13" s="423"/>
      <c r="Q13" s="423"/>
      <c r="R13" s="423"/>
      <c r="S13" s="37"/>
      <c r="T13" s="37"/>
      <c r="U13" s="37"/>
    </row>
    <row r="31" spans="1:14" x14ac:dyDescent="0.25">
      <c r="A31" s="37"/>
      <c r="B31" s="37"/>
      <c r="C31" s="37"/>
      <c r="D31" s="37"/>
      <c r="E31" s="37"/>
      <c r="F31" s="37"/>
      <c r="H31" s="426"/>
      <c r="I31" s="426"/>
      <c r="J31" s="426"/>
      <c r="K31" s="426"/>
      <c r="L31" s="426"/>
      <c r="M31" s="426"/>
      <c r="N31" s="426"/>
    </row>
    <row r="35" spans="1:11" x14ac:dyDescent="0.25">
      <c r="A35" s="417" t="s">
        <v>96</v>
      </c>
      <c r="B35" s="417"/>
      <c r="C35" s="417"/>
      <c r="D35" s="417"/>
      <c r="E35" s="417"/>
      <c r="F35" s="417"/>
      <c r="G35" s="417"/>
      <c r="H35" s="417"/>
      <c r="I35" s="417"/>
      <c r="J35" s="417"/>
      <c r="K35" s="417"/>
    </row>
    <row r="36" spans="1:11" x14ac:dyDescent="0.25">
      <c r="A36" s="413" t="s">
        <v>74</v>
      </c>
      <c r="B36" s="413"/>
      <c r="C36" s="413"/>
      <c r="D36" s="413"/>
      <c r="E36" s="413"/>
      <c r="F36" s="424" t="s">
        <v>141</v>
      </c>
      <c r="G36" s="414"/>
      <c r="H36" s="425"/>
      <c r="I36" s="415" t="s">
        <v>146</v>
      </c>
      <c r="J36" s="415"/>
      <c r="K36" s="254" t="s">
        <v>98</v>
      </c>
    </row>
    <row r="37" spans="1:11" x14ac:dyDescent="0.25">
      <c r="A37" s="45" t="s">
        <v>95</v>
      </c>
      <c r="B37" s="45" t="s">
        <v>77</v>
      </c>
      <c r="C37" s="116" t="s">
        <v>99</v>
      </c>
      <c r="D37" s="116" t="s">
        <v>100</v>
      </c>
      <c r="E37" s="173" t="s">
        <v>80</v>
      </c>
      <c r="F37" s="153" t="s">
        <v>99</v>
      </c>
      <c r="G37" s="154" t="s">
        <v>100</v>
      </c>
      <c r="H37" s="184" t="s">
        <v>80</v>
      </c>
      <c r="I37" s="156" t="s">
        <v>99</v>
      </c>
      <c r="J37" s="156" t="s">
        <v>100</v>
      </c>
      <c r="K37" s="255" t="s">
        <v>142</v>
      </c>
    </row>
    <row r="38" spans="1:11" x14ac:dyDescent="0.25">
      <c r="A38" s="157" t="s">
        <v>84</v>
      </c>
      <c r="B38" s="180" t="s">
        <v>85</v>
      </c>
      <c r="C38" s="171">
        <v>227457</v>
      </c>
      <c r="D38" s="171">
        <v>316169</v>
      </c>
      <c r="E38" s="168">
        <v>543626</v>
      </c>
      <c r="F38" s="158">
        <f>C38/C$53</f>
        <v>0.73897420736124964</v>
      </c>
      <c r="G38" s="159">
        <f>D38/D$53</f>
        <v>0.82988999335917912</v>
      </c>
      <c r="H38" s="209">
        <f>E38/E$53</f>
        <v>0.7892615617804285</v>
      </c>
      <c r="I38" s="163">
        <f t="shared" ref="I38:I49" si="1">C38/$E38</f>
        <v>0.41840714020300723</v>
      </c>
      <c r="J38" s="163">
        <f t="shared" ref="J38:J49" si="2">D38/$E38</f>
        <v>0.58159285979699282</v>
      </c>
      <c r="K38" s="256">
        <f t="shared" ref="K38:K49" si="3">D38-C38</f>
        <v>88712</v>
      </c>
    </row>
    <row r="39" spans="1:11" x14ac:dyDescent="0.25">
      <c r="A39" s="157" t="s">
        <v>84</v>
      </c>
      <c r="B39" s="180" t="s">
        <v>86</v>
      </c>
      <c r="C39" s="171">
        <v>5891.7431250895606</v>
      </c>
      <c r="D39" s="171">
        <v>12530.004948815131</v>
      </c>
      <c r="E39" s="169">
        <v>9752.5088032313161</v>
      </c>
      <c r="F39" s="205">
        <f>C39/C$54</f>
        <v>0.80013557546200365</v>
      </c>
      <c r="G39" s="193">
        <f>D39/D$54</f>
        <v>0.92108867560216356</v>
      </c>
      <c r="H39" s="210">
        <f>E39/E$54</f>
        <v>0.90176396373957224</v>
      </c>
      <c r="I39" s="163">
        <f t="shared" si="1"/>
        <v>0.60412589662440896</v>
      </c>
      <c r="J39" s="163">
        <f t="shared" si="2"/>
        <v>1.2847981172458458</v>
      </c>
      <c r="K39" s="257">
        <f t="shared" si="3"/>
        <v>6638.2618237255701</v>
      </c>
    </row>
    <row r="40" spans="1:11" ht="15.75" thickBot="1" x14ac:dyDescent="0.3">
      <c r="A40" s="164" t="s">
        <v>84</v>
      </c>
      <c r="B40" s="181" t="s">
        <v>87</v>
      </c>
      <c r="C40" s="172">
        <v>49.471460539794336</v>
      </c>
      <c r="D40" s="172">
        <v>46.849912546770874</v>
      </c>
      <c r="E40" s="170">
        <v>47.946786945436756</v>
      </c>
      <c r="F40" s="207">
        <f>C40/C$55</f>
        <v>1.0198157789257705</v>
      </c>
      <c r="G40" s="206">
        <f>D40/D$55</f>
        <v>1.0047275705367806</v>
      </c>
      <c r="H40" s="208">
        <f>E40/E$55</f>
        <v>1.01004552843564</v>
      </c>
      <c r="I40" s="259">
        <f t="shared" si="1"/>
        <v>1.0317992860729677</v>
      </c>
      <c r="J40" s="259">
        <f t="shared" si="2"/>
        <v>0.977123088562449</v>
      </c>
      <c r="K40" s="258">
        <f t="shared" si="3"/>
        <v>-2.6215479930234622</v>
      </c>
    </row>
    <row r="41" spans="1:11" x14ac:dyDescent="0.25">
      <c r="A41" s="157" t="s">
        <v>88</v>
      </c>
      <c r="B41" s="180" t="s">
        <v>85</v>
      </c>
      <c r="C41" s="171">
        <v>8364</v>
      </c>
      <c r="D41" s="171">
        <v>3570</v>
      </c>
      <c r="E41" s="168">
        <v>11934</v>
      </c>
      <c r="F41" s="158">
        <f>C41/C$53</f>
        <v>2.7173400996098128E-2</v>
      </c>
      <c r="G41" s="159">
        <f>D41/D$53</f>
        <v>9.3706444221042223E-3</v>
      </c>
      <c r="H41" s="209">
        <f>E41/E$53</f>
        <v>1.7326337368498992E-2</v>
      </c>
      <c r="I41" s="163">
        <f t="shared" si="1"/>
        <v>0.70085470085470081</v>
      </c>
      <c r="J41" s="163">
        <f t="shared" si="2"/>
        <v>0.29914529914529914</v>
      </c>
      <c r="K41" s="256">
        <f t="shared" si="3"/>
        <v>-4794</v>
      </c>
    </row>
    <row r="42" spans="1:11" x14ac:dyDescent="0.25">
      <c r="A42" s="157" t="s">
        <v>88</v>
      </c>
      <c r="B42" s="180" t="s">
        <v>86</v>
      </c>
      <c r="C42" s="171">
        <v>17159.381814032691</v>
      </c>
      <c r="D42" s="171">
        <v>27358.833197527394</v>
      </c>
      <c r="E42" s="169">
        <v>20210.49974926615</v>
      </c>
      <c r="F42" s="161">
        <f>C42/(F$38*C$39+F$41*C$42+F$44*C$45+F$47*C$48)</f>
        <v>2.3303514003989401</v>
      </c>
      <c r="G42" s="162">
        <f>D42/(G$38*D$39+G$41*D$42+G$44*D$45+G$47*D$48)</f>
        <v>2.0111653218711605</v>
      </c>
      <c r="H42" s="211">
        <f>E42/(H$38*E$39+H$41*E$42+H$44*E$45+H$47*E$48)</f>
        <v>1.8687602062986417</v>
      </c>
      <c r="I42" s="163">
        <f t="shared" si="1"/>
        <v>0.849033028718439</v>
      </c>
      <c r="J42" s="163">
        <f t="shared" si="2"/>
        <v>1.3536940470025143</v>
      </c>
      <c r="K42" s="257">
        <f t="shared" si="3"/>
        <v>10199.451383494703</v>
      </c>
    </row>
    <row r="43" spans="1:11" ht="15.75" thickBot="1" x14ac:dyDescent="0.3">
      <c r="A43" s="164" t="s">
        <v>88</v>
      </c>
      <c r="B43" s="181" t="s">
        <v>87</v>
      </c>
      <c r="C43" s="172">
        <v>44.946317551410807</v>
      </c>
      <c r="D43" s="172">
        <v>47.057422969187677</v>
      </c>
      <c r="E43" s="170">
        <v>45.577844813138931</v>
      </c>
      <c r="F43" s="207">
        <f>C43/C$55</f>
        <v>0.92653346683925486</v>
      </c>
      <c r="G43" s="206">
        <f>D43/D$55</f>
        <v>1.0091777697205626</v>
      </c>
      <c r="H43" s="208">
        <f>E43/E$55</f>
        <v>0.96014146686477519</v>
      </c>
      <c r="I43" s="259">
        <f t="shared" si="1"/>
        <v>0.98614398587038787</v>
      </c>
      <c r="J43" s="259">
        <f t="shared" si="2"/>
        <v>1.0324626616750914</v>
      </c>
      <c r="K43" s="258">
        <f t="shared" si="3"/>
        <v>2.1111054177768693</v>
      </c>
    </row>
    <row r="44" spans="1:11" x14ac:dyDescent="0.25">
      <c r="A44" s="157" t="s">
        <v>89</v>
      </c>
      <c r="B44" s="180" t="s">
        <v>85</v>
      </c>
      <c r="C44" s="171">
        <v>61006</v>
      </c>
      <c r="D44" s="171">
        <v>51756</v>
      </c>
      <c r="E44" s="168">
        <v>112762</v>
      </c>
      <c r="F44" s="158">
        <f>C44/C$53</f>
        <v>0.19819948603155935</v>
      </c>
      <c r="G44" s="159">
        <f>D44/D$53</f>
        <v>0.13585072064717818</v>
      </c>
      <c r="H44" s="209">
        <f>E44/E$53</f>
        <v>0.16371312672588265</v>
      </c>
      <c r="I44" s="163">
        <f t="shared" si="1"/>
        <v>0.54101559035845403</v>
      </c>
      <c r="J44" s="163">
        <f t="shared" si="2"/>
        <v>0.45898440964154591</v>
      </c>
      <c r="K44" s="256">
        <f t="shared" si="3"/>
        <v>-9250</v>
      </c>
    </row>
    <row r="45" spans="1:11" x14ac:dyDescent="0.25">
      <c r="A45" s="157" t="s">
        <v>89</v>
      </c>
      <c r="B45" s="180" t="s">
        <v>86</v>
      </c>
      <c r="C45" s="171">
        <v>10910.975525632668</v>
      </c>
      <c r="D45" s="171">
        <v>18148.489802714219</v>
      </c>
      <c r="E45" s="169">
        <v>14232.881743371205</v>
      </c>
      <c r="F45" s="161">
        <f>C45/(F$38*C$39+F$41*C$42+F$44*C$45+F$47*C$48)</f>
        <v>1.4817787360546582</v>
      </c>
      <c r="G45" s="162">
        <f>D45/(G$38*D$39+G$41*D$42+G$44*D$45+G$47*D$48)</f>
        <v>1.3341070897296139</v>
      </c>
      <c r="H45" s="211">
        <f>E45/(H$38*E$39+H$41*E$42+H$44*E$45+H$47*E$48)</f>
        <v>1.3160408378289765</v>
      </c>
      <c r="I45" s="163">
        <f t="shared" si="1"/>
        <v>0.76660339925288323</v>
      </c>
      <c r="J45" s="163">
        <f t="shared" si="2"/>
        <v>1.2751099973950575</v>
      </c>
      <c r="K45" s="257">
        <f t="shared" si="3"/>
        <v>7237.514277081551</v>
      </c>
    </row>
    <row r="46" spans="1:11" ht="15.75" thickBot="1" x14ac:dyDescent="0.3">
      <c r="A46" s="164" t="s">
        <v>89</v>
      </c>
      <c r="B46" s="181" t="s">
        <v>87</v>
      </c>
      <c r="C46" s="172">
        <v>46.254433990099336</v>
      </c>
      <c r="D46" s="172">
        <v>45.523475539067931</v>
      </c>
      <c r="E46" s="170">
        <v>45.918935456980186</v>
      </c>
      <c r="F46" s="207">
        <f>C46/C$55</f>
        <v>0.95349927238230447</v>
      </c>
      <c r="G46" s="206">
        <f>D46/D$55</f>
        <v>0.97628124567141417</v>
      </c>
      <c r="H46" s="208">
        <f>E46/E$55</f>
        <v>0.96732687180119259</v>
      </c>
      <c r="I46" s="259">
        <f t="shared" si="1"/>
        <v>1.0073063221039491</v>
      </c>
      <c r="J46" s="259">
        <f t="shared" si="2"/>
        <v>0.99138786833848214</v>
      </c>
      <c r="K46" s="258">
        <f t="shared" si="3"/>
        <v>-0.73095845103140533</v>
      </c>
    </row>
    <row r="47" spans="1:11" x14ac:dyDescent="0.25">
      <c r="A47" s="157" t="s">
        <v>90</v>
      </c>
      <c r="B47" s="180" t="s">
        <v>85</v>
      </c>
      <c r="C47" s="171">
        <v>10974</v>
      </c>
      <c r="D47" s="171">
        <v>9482</v>
      </c>
      <c r="E47" s="168">
        <v>20456</v>
      </c>
      <c r="F47" s="158">
        <f>C47/C$53</f>
        <v>3.5652905611092883E-2</v>
      </c>
      <c r="G47" s="159">
        <f>D47/D$53</f>
        <v>2.4888641571538438E-2</v>
      </c>
      <c r="H47" s="209">
        <f>E47/E$53</f>
        <v>2.969897412518983E-2</v>
      </c>
      <c r="I47" s="163">
        <f t="shared" si="1"/>
        <v>0.53646851779429017</v>
      </c>
      <c r="J47" s="163">
        <f t="shared" si="2"/>
        <v>0.46353148220570983</v>
      </c>
      <c r="K47" s="256">
        <f t="shared" si="3"/>
        <v>-1492</v>
      </c>
    </row>
    <row r="48" spans="1:11" x14ac:dyDescent="0.25">
      <c r="A48" s="157" t="s">
        <v>90</v>
      </c>
      <c r="B48" s="180" t="s">
        <v>86</v>
      </c>
      <c r="C48" s="171">
        <v>10679.531278882952</v>
      </c>
      <c r="D48" s="171">
        <v>19410.138561946966</v>
      </c>
      <c r="E48" s="169">
        <v>14726.442613357578</v>
      </c>
      <c r="F48" s="161">
        <f>C48/(F$38*C$39+F$41*C$42+F$44*C$45+F$47*C$48)</f>
        <v>1.4503471594178816</v>
      </c>
      <c r="G48" s="162">
        <f>D48/(G$38*D$39+G$41*D$42+G$44*D$45+G$47*D$48)</f>
        <v>1.426851696732079</v>
      </c>
      <c r="H48" s="211">
        <f>E48/(H$38*E$39+H$41*E$42+H$44*E$45+H$47*E$48)</f>
        <v>1.3616778544618859</v>
      </c>
      <c r="I48" s="163">
        <f t="shared" si="1"/>
        <v>0.7251942345666097</v>
      </c>
      <c r="J48" s="163">
        <f t="shared" si="2"/>
        <v>1.3180466641917346</v>
      </c>
      <c r="K48" s="257">
        <f t="shared" si="3"/>
        <v>8730.6072830640132</v>
      </c>
    </row>
    <row r="49" spans="1:11" ht="15.75" thickBot="1" x14ac:dyDescent="0.3">
      <c r="A49" s="164" t="s">
        <v>90</v>
      </c>
      <c r="B49" s="181" t="s">
        <v>87</v>
      </c>
      <c r="C49" s="172">
        <v>43.842445780936757</v>
      </c>
      <c r="D49" s="172">
        <v>45.154714195317446</v>
      </c>
      <c r="E49" s="170">
        <v>44.450723504106378</v>
      </c>
      <c r="F49" s="207">
        <f>C49/C$55</f>
        <v>0.90377800667784269</v>
      </c>
      <c r="G49" s="206">
        <f>D49/D$55</f>
        <v>0.96837291310741158</v>
      </c>
      <c r="H49" s="208">
        <f>E49/E$55</f>
        <v>0.93639756428610188</v>
      </c>
      <c r="I49" s="259">
        <f t="shared" si="1"/>
        <v>0.98631568453293161</v>
      </c>
      <c r="J49" s="259">
        <f t="shared" si="2"/>
        <v>1.015837553041089</v>
      </c>
      <c r="K49" s="258">
        <f t="shared" si="3"/>
        <v>1.3122684143806893</v>
      </c>
    </row>
    <row r="50" spans="1:11" x14ac:dyDescent="0.25">
      <c r="A50" s="427" t="s">
        <v>91</v>
      </c>
      <c r="B50" s="427"/>
      <c r="C50" s="427"/>
      <c r="D50" s="427"/>
      <c r="E50" s="427"/>
      <c r="F50" s="427"/>
      <c r="G50" s="427"/>
      <c r="H50" s="427"/>
      <c r="I50" s="427"/>
      <c r="J50" s="427"/>
      <c r="K50" s="427"/>
    </row>
    <row r="51" spans="1:11" x14ac:dyDescent="0.25">
      <c r="A51" s="418" t="s">
        <v>74</v>
      </c>
      <c r="B51" s="418"/>
      <c r="C51" s="418"/>
      <c r="D51" s="418"/>
      <c r="E51" s="418"/>
      <c r="F51" s="428"/>
      <c r="G51" s="419"/>
      <c r="H51" s="429"/>
      <c r="I51" s="430" t="s">
        <v>97</v>
      </c>
      <c r="J51" s="420"/>
      <c r="K51" s="167"/>
    </row>
    <row r="52" spans="1:11" x14ac:dyDescent="0.25">
      <c r="A52" s="61"/>
      <c r="B52" s="45" t="s">
        <v>77</v>
      </c>
      <c r="C52" s="45" t="s">
        <v>99</v>
      </c>
      <c r="D52" s="45" t="s">
        <v>100</v>
      </c>
      <c r="E52" s="173" t="s">
        <v>80</v>
      </c>
      <c r="F52" s="153"/>
      <c r="G52" s="154"/>
      <c r="H52" s="184"/>
      <c r="I52" s="117" t="s">
        <v>99</v>
      </c>
      <c r="J52" s="117" t="s">
        <v>100</v>
      </c>
      <c r="K52" s="167"/>
    </row>
    <row r="53" spans="1:11" x14ac:dyDescent="0.25">
      <c r="A53" s="409" t="s">
        <v>93</v>
      </c>
      <c r="B53" s="180" t="s">
        <v>85</v>
      </c>
      <c r="C53" s="50">
        <f>SUM(C38,C41,C44,C47)</f>
        <v>307801</v>
      </c>
      <c r="D53" s="50">
        <f t="shared" ref="D53:E53" si="4">SUM(D38,D41,D44,D47)</f>
        <v>380977</v>
      </c>
      <c r="E53" s="168">
        <f t="shared" si="4"/>
        <v>688778</v>
      </c>
      <c r="F53" s="158"/>
      <c r="G53" s="159"/>
      <c r="H53" s="185"/>
      <c r="I53" s="260">
        <f>C53/$E53</f>
        <v>0.44687983646399854</v>
      </c>
      <c r="J53" s="260">
        <f>D53/$E53</f>
        <v>0.55312016353600146</v>
      </c>
      <c r="K53" s="167"/>
    </row>
    <row r="54" spans="1:11" x14ac:dyDescent="0.25">
      <c r="A54" s="410"/>
      <c r="B54" s="180" t="s">
        <v>86</v>
      </c>
      <c r="C54" s="50">
        <f>(C38*C39+C41*C42+C44*C45+C47*C48)/C53</f>
        <v>7363.4310306570596</v>
      </c>
      <c r="D54" s="50">
        <f t="shared" ref="D54:E54" si="5">(D38*D39+D41*D42+D44*D45+D47*D48)/D53</f>
        <v>13603.473021339249</v>
      </c>
      <c r="E54" s="168">
        <f t="shared" si="5"/>
        <v>10814.924077014706</v>
      </c>
      <c r="F54" s="161"/>
      <c r="G54" s="162"/>
      <c r="H54" s="186"/>
      <c r="I54" s="261">
        <f>F54/SUM(F$39,F$55,F$15,F$28)</f>
        <v>0</v>
      </c>
      <c r="J54" s="261">
        <f>G54/SUM(G$39,G$55,G$15,G$28)</f>
        <v>0</v>
      </c>
    </row>
    <row r="55" spans="1:11" ht="15.75" thickBot="1" x14ac:dyDescent="0.3">
      <c r="A55" s="411"/>
      <c r="B55" s="181" t="s">
        <v>87</v>
      </c>
      <c r="C55" s="57">
        <f>(C38*C40+C41*C43+C44*C46+C47*C49)/C53</f>
        <v>48.510193274225877</v>
      </c>
      <c r="D55" s="57">
        <f t="shared" ref="D55:E55" si="6">(D38*D40+D41*D43+D44*D46+D47*D49)/D53</f>
        <v>46.629468445601702</v>
      </c>
      <c r="E55" s="170">
        <f t="shared" si="6"/>
        <v>47.469926449451059</v>
      </c>
      <c r="F55" s="165"/>
      <c r="G55" s="166"/>
      <c r="H55" s="187"/>
      <c r="I55" s="262">
        <f>F55/SUM(F$39,F$55,F$15,F$28)</f>
        <v>0</v>
      </c>
      <c r="J55" s="262">
        <f>G55/SUM(G$39,G$55,G$15,G$28)</f>
        <v>0</v>
      </c>
    </row>
  </sheetData>
  <mergeCells count="14">
    <mergeCell ref="I13:R13"/>
    <mergeCell ref="H31:N31"/>
    <mergeCell ref="A35:K35"/>
    <mergeCell ref="A50:K50"/>
    <mergeCell ref="A51:E51"/>
    <mergeCell ref="F51:H51"/>
    <mergeCell ref="I51:J51"/>
    <mergeCell ref="I36:J36"/>
    <mergeCell ref="A53:A55"/>
    <mergeCell ref="A3:D3"/>
    <mergeCell ref="A13:F13"/>
    <mergeCell ref="A36:E36"/>
    <mergeCell ref="F36:H36"/>
    <mergeCell ref="A9:C9"/>
  </mergeCells>
  <hyperlinks>
    <hyperlink ref="A1" location="Índice!A1" display="Volt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Z82"/>
  <sheetViews>
    <sheetView zoomScale="55" zoomScaleNormal="55" workbookViewId="0"/>
  </sheetViews>
  <sheetFormatPr defaultColWidth="0" defaultRowHeight="15" x14ac:dyDescent="0.25"/>
  <cols>
    <col min="1" max="1" width="22.42578125" style="31" bestFit="1" customWidth="1"/>
    <col min="2" max="5" width="21.28515625" style="31" customWidth="1"/>
    <col min="6" max="6" width="17.28515625" style="38" customWidth="1"/>
    <col min="7" max="7" width="19.28515625" style="31" customWidth="1"/>
    <col min="8" max="11" width="21.28515625" style="31" customWidth="1"/>
    <col min="12" max="12" width="17.28515625" style="38" customWidth="1"/>
    <col min="13" max="13" width="14.28515625" style="31" customWidth="1"/>
    <col min="14" max="14" width="19.28515625" style="31" customWidth="1"/>
    <col min="15" max="18" width="21.28515625" style="39" customWidth="1"/>
    <col min="19" max="19" width="17.28515625" style="40" customWidth="1"/>
    <col min="20" max="20" width="19.28515625" style="31" customWidth="1"/>
    <col min="21" max="24" width="21.28515625" style="31" customWidth="1"/>
    <col min="25" max="25" width="17.28515625" style="38" customWidth="1"/>
    <col min="26" max="26" width="9.140625" style="31" customWidth="1"/>
    <col min="27" max="16384" width="9.140625" style="31" hidden="1"/>
  </cols>
  <sheetData>
    <row r="1" spans="1:26" x14ac:dyDescent="0.25">
      <c r="A1" s="43" t="s">
        <v>72</v>
      </c>
    </row>
    <row r="3" spans="1:26" s="39" customFormat="1" ht="14.25" customHeight="1" x14ac:dyDescent="0.25">
      <c r="A3" s="432"/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31"/>
      <c r="P3" s="30"/>
      <c r="Q3" s="30"/>
      <c r="S3" s="40"/>
      <c r="T3" s="31"/>
      <c r="U3" s="31"/>
      <c r="V3" s="31"/>
      <c r="W3" s="31"/>
      <c r="X3" s="31"/>
      <c r="Y3" s="38"/>
      <c r="Z3" s="31"/>
    </row>
    <row r="4" spans="1:26" x14ac:dyDescent="0.25">
      <c r="J4" s="38"/>
      <c r="L4" s="31"/>
      <c r="M4" s="39"/>
    </row>
    <row r="5" spans="1:26" x14ac:dyDescent="0.25">
      <c r="J5" s="38"/>
      <c r="L5" s="31"/>
      <c r="M5" s="39"/>
    </row>
    <row r="6" spans="1:26" x14ac:dyDescent="0.25">
      <c r="J6" s="38"/>
      <c r="L6" s="31"/>
      <c r="M6" s="39"/>
    </row>
    <row r="7" spans="1:26" x14ac:dyDescent="0.25">
      <c r="J7" s="38"/>
      <c r="L7" s="31"/>
      <c r="M7" s="39"/>
    </row>
    <row r="8" spans="1:26" x14ac:dyDescent="0.25">
      <c r="J8" s="38"/>
      <c r="L8" s="31"/>
      <c r="M8" s="39"/>
    </row>
    <row r="9" spans="1:26" x14ac:dyDescent="0.25">
      <c r="J9" s="38"/>
      <c r="L9" s="31"/>
      <c r="M9" s="39"/>
    </row>
    <row r="10" spans="1:26" x14ac:dyDescent="0.25">
      <c r="J10" s="38"/>
      <c r="L10" s="31"/>
      <c r="M10" s="39"/>
    </row>
    <row r="11" spans="1:26" x14ac:dyDescent="0.25">
      <c r="J11" s="38"/>
      <c r="L11" s="31"/>
      <c r="M11" s="39"/>
    </row>
    <row r="12" spans="1:26" x14ac:dyDescent="0.25">
      <c r="J12" s="38"/>
      <c r="L12" s="31"/>
      <c r="M12" s="39"/>
    </row>
    <row r="13" spans="1:26" x14ac:dyDescent="0.25">
      <c r="J13" s="38"/>
      <c r="L13" s="31"/>
      <c r="M13" s="39"/>
    </row>
    <row r="14" spans="1:26" x14ac:dyDescent="0.25">
      <c r="J14" s="38"/>
      <c r="L14" s="31"/>
      <c r="M14" s="39"/>
    </row>
    <row r="15" spans="1:26" x14ac:dyDescent="0.25">
      <c r="J15" s="38"/>
      <c r="L15" s="31"/>
      <c r="M15" s="39"/>
    </row>
    <row r="16" spans="1:26" x14ac:dyDescent="0.25">
      <c r="J16" s="38"/>
      <c r="L16" s="31"/>
      <c r="M16" s="39"/>
    </row>
    <row r="17" spans="10:13" x14ac:dyDescent="0.25">
      <c r="J17" s="38"/>
      <c r="L17" s="31"/>
      <c r="M17" s="39"/>
    </row>
    <row r="18" spans="10:13" x14ac:dyDescent="0.25">
      <c r="J18" s="38"/>
      <c r="L18" s="31"/>
      <c r="M18" s="39"/>
    </row>
    <row r="19" spans="10:13" x14ac:dyDescent="0.25">
      <c r="J19" s="38"/>
      <c r="L19" s="31"/>
      <c r="M19" s="39"/>
    </row>
    <row r="20" spans="10:13" x14ac:dyDescent="0.25">
      <c r="J20" s="38"/>
      <c r="L20" s="31"/>
      <c r="M20" s="39"/>
    </row>
    <row r="21" spans="10:13" x14ac:dyDescent="0.25">
      <c r="J21" s="38"/>
      <c r="L21" s="31"/>
      <c r="M21" s="39"/>
    </row>
    <row r="22" spans="10:13" x14ac:dyDescent="0.25">
      <c r="J22" s="38"/>
      <c r="L22" s="31"/>
      <c r="M22" s="39"/>
    </row>
    <row r="23" spans="10:13" x14ac:dyDescent="0.25">
      <c r="J23" s="38"/>
      <c r="L23" s="31"/>
      <c r="M23" s="39"/>
    </row>
    <row r="24" spans="10:13" x14ac:dyDescent="0.25">
      <c r="J24" s="38"/>
      <c r="L24" s="31"/>
      <c r="M24" s="39"/>
    </row>
    <row r="25" spans="10:13" x14ac:dyDescent="0.25">
      <c r="J25" s="38"/>
      <c r="L25" s="31"/>
      <c r="M25" s="39"/>
    </row>
    <row r="26" spans="10:13" x14ac:dyDescent="0.25">
      <c r="J26" s="38"/>
      <c r="L26" s="31"/>
      <c r="M26" s="39"/>
    </row>
    <row r="27" spans="10:13" x14ac:dyDescent="0.25">
      <c r="J27" s="38"/>
      <c r="L27" s="31"/>
      <c r="M27" s="39"/>
    </row>
    <row r="28" spans="10:13" x14ac:dyDescent="0.25">
      <c r="J28" s="38"/>
      <c r="L28" s="31"/>
      <c r="M28" s="39"/>
    </row>
    <row r="29" spans="10:13" x14ac:dyDescent="0.25">
      <c r="J29" s="38"/>
      <c r="L29" s="31"/>
      <c r="M29" s="39"/>
    </row>
    <row r="30" spans="10:13" x14ac:dyDescent="0.25">
      <c r="J30" s="38"/>
      <c r="L30" s="31"/>
      <c r="M30" s="39"/>
    </row>
    <row r="31" spans="10:13" x14ac:dyDescent="0.25">
      <c r="J31" s="38"/>
      <c r="L31" s="31"/>
      <c r="M31" s="39"/>
    </row>
    <row r="32" spans="10:13" x14ac:dyDescent="0.25">
      <c r="J32" s="38"/>
      <c r="L32" s="31"/>
      <c r="M32" s="39"/>
    </row>
    <row r="33" spans="1:26" x14ac:dyDescent="0.25">
      <c r="J33" s="38"/>
      <c r="L33" s="31"/>
      <c r="M33" s="39"/>
    </row>
    <row r="34" spans="1:26" x14ac:dyDescent="0.25">
      <c r="J34" s="38"/>
      <c r="L34" s="31"/>
      <c r="M34" s="39"/>
    </row>
    <row r="35" spans="1:26" x14ac:dyDescent="0.25">
      <c r="J35" s="38"/>
      <c r="L35" s="31"/>
      <c r="M35" s="39"/>
    </row>
    <row r="36" spans="1:26" x14ac:dyDescent="0.25">
      <c r="J36" s="38"/>
      <c r="L36" s="31"/>
      <c r="M36" s="39"/>
    </row>
    <row r="37" spans="1:26" x14ac:dyDescent="0.25">
      <c r="J37" s="38"/>
      <c r="L37" s="31"/>
      <c r="M37" s="39"/>
    </row>
    <row r="38" spans="1:26" x14ac:dyDescent="0.25">
      <c r="J38" s="38"/>
      <c r="L38" s="31"/>
      <c r="M38" s="39"/>
    </row>
    <row r="39" spans="1:26" x14ac:dyDescent="0.25">
      <c r="J39" s="38"/>
      <c r="L39" s="31"/>
      <c r="M39" s="39"/>
    </row>
    <row r="40" spans="1:26" x14ac:dyDescent="0.25">
      <c r="J40" s="38"/>
      <c r="L40" s="31"/>
      <c r="M40" s="39"/>
    </row>
    <row r="41" spans="1:26" s="39" customFormat="1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31"/>
      <c r="P41" s="37"/>
      <c r="Q41" s="37"/>
      <c r="S41" s="40"/>
      <c r="T41" s="31"/>
      <c r="U41" s="31"/>
      <c r="V41" s="31"/>
      <c r="W41" s="31"/>
      <c r="X41" s="31"/>
      <c r="Y41" s="38"/>
      <c r="Z41" s="31"/>
    </row>
    <row r="44" spans="1:26" x14ac:dyDescent="0.25">
      <c r="A44" s="417" t="s">
        <v>102</v>
      </c>
      <c r="B44" s="417"/>
      <c r="C44" s="417"/>
      <c r="D44" s="417"/>
      <c r="E44" s="417"/>
      <c r="F44" s="417"/>
      <c r="G44" s="417"/>
      <c r="H44" s="417"/>
      <c r="I44" s="417"/>
      <c r="J44" s="417"/>
      <c r="K44" s="417"/>
      <c r="L44" s="417"/>
      <c r="N44" s="417" t="s">
        <v>140</v>
      </c>
      <c r="O44" s="417"/>
      <c r="P44" s="417"/>
      <c r="Q44" s="417"/>
      <c r="R44" s="417"/>
      <c r="S44" s="417"/>
      <c r="T44" s="417"/>
      <c r="U44" s="417"/>
      <c r="V44" s="417"/>
      <c r="W44" s="417"/>
      <c r="X44" s="417"/>
      <c r="Y44" s="417"/>
    </row>
    <row r="45" spans="1:26" x14ac:dyDescent="0.25">
      <c r="A45" s="431" t="s">
        <v>103</v>
      </c>
      <c r="B45" s="431"/>
      <c r="C45" s="431"/>
      <c r="D45" s="431"/>
      <c r="E45" s="431"/>
      <c r="F45" s="431"/>
      <c r="G45" s="431" t="s">
        <v>104</v>
      </c>
      <c r="H45" s="431"/>
      <c r="I45" s="431"/>
      <c r="J45" s="431"/>
      <c r="K45" s="431"/>
      <c r="L45" s="431"/>
      <c r="N45" s="431" t="s">
        <v>103</v>
      </c>
      <c r="O45" s="431"/>
      <c r="P45" s="431"/>
      <c r="Q45" s="431"/>
      <c r="R45" s="431"/>
      <c r="S45" s="431"/>
      <c r="T45" s="431" t="s">
        <v>104</v>
      </c>
      <c r="U45" s="431"/>
      <c r="V45" s="431"/>
      <c r="W45" s="431"/>
      <c r="X45" s="431"/>
      <c r="Y45" s="431"/>
    </row>
    <row r="46" spans="1:26" x14ac:dyDescent="0.25">
      <c r="A46" s="433" t="s">
        <v>99</v>
      </c>
      <c r="B46" s="433"/>
      <c r="C46" s="433"/>
      <c r="D46" s="433"/>
      <c r="E46" s="433"/>
      <c r="F46" s="433"/>
      <c r="G46" s="433" t="s">
        <v>99</v>
      </c>
      <c r="H46" s="433"/>
      <c r="I46" s="433"/>
      <c r="J46" s="433"/>
      <c r="K46" s="433"/>
      <c r="L46" s="433"/>
      <c r="N46" s="433" t="s">
        <v>105</v>
      </c>
      <c r="O46" s="433"/>
      <c r="P46" s="433"/>
      <c r="Q46" s="433"/>
      <c r="R46" s="433"/>
      <c r="S46" s="433"/>
      <c r="T46" s="433" t="s">
        <v>105</v>
      </c>
      <c r="U46" s="433"/>
      <c r="V46" s="433"/>
      <c r="W46" s="433"/>
      <c r="X46" s="433"/>
      <c r="Y46" s="433"/>
    </row>
    <row r="47" spans="1:26" x14ac:dyDescent="0.25">
      <c r="A47" s="124" t="s">
        <v>77</v>
      </c>
      <c r="B47" s="125" t="s">
        <v>84</v>
      </c>
      <c r="C47" s="126" t="s">
        <v>89</v>
      </c>
      <c r="D47" s="126" t="s">
        <v>88</v>
      </c>
      <c r="E47" s="127" t="s">
        <v>90</v>
      </c>
      <c r="F47" s="128" t="s">
        <v>105</v>
      </c>
      <c r="G47" s="174" t="s">
        <v>77</v>
      </c>
      <c r="H47" s="125" t="s">
        <v>84</v>
      </c>
      <c r="I47" s="126" t="s">
        <v>89</v>
      </c>
      <c r="J47" s="126" t="s">
        <v>88</v>
      </c>
      <c r="K47" s="127" t="s">
        <v>90</v>
      </c>
      <c r="L47" s="129" t="s">
        <v>105</v>
      </c>
      <c r="M47" s="39"/>
      <c r="N47" s="124" t="s">
        <v>77</v>
      </c>
      <c r="O47" s="125" t="s">
        <v>84</v>
      </c>
      <c r="P47" s="126" t="s">
        <v>89</v>
      </c>
      <c r="Q47" s="126" t="s">
        <v>88</v>
      </c>
      <c r="R47" s="127" t="s">
        <v>90</v>
      </c>
      <c r="S47" s="128" t="s">
        <v>105</v>
      </c>
      <c r="T47" s="174" t="s">
        <v>77</v>
      </c>
      <c r="U47" s="125" t="s">
        <v>84</v>
      </c>
      <c r="V47" s="126" t="s">
        <v>89</v>
      </c>
      <c r="W47" s="126" t="s">
        <v>88</v>
      </c>
      <c r="X47" s="127" t="s">
        <v>90</v>
      </c>
      <c r="Y47" s="129" t="s">
        <v>105</v>
      </c>
    </row>
    <row r="48" spans="1:26" x14ac:dyDescent="0.25">
      <c r="A48" s="130" t="s">
        <v>106</v>
      </c>
      <c r="B48" s="131">
        <v>4621</v>
      </c>
      <c r="C48" s="132">
        <v>408</v>
      </c>
      <c r="D48" s="132">
        <v>536</v>
      </c>
      <c r="E48" s="132">
        <v>15</v>
      </c>
      <c r="F48" s="133">
        <f t="shared" ref="F48:F62" si="0">SUM(B48:E48)</f>
        <v>5580</v>
      </c>
      <c r="G48" s="145">
        <v>2500</v>
      </c>
      <c r="H48" s="134">
        <f t="shared" ref="H48:H62" si="1">B48/B$63</f>
        <v>2.0315927845702703E-2</v>
      </c>
      <c r="I48" s="135">
        <f t="shared" ref="I48:I62" si="2">C48/C$63</f>
        <v>6.6878667672032261E-3</v>
      </c>
      <c r="J48" s="135">
        <f t="shared" ref="J48:J62" si="3">D48/D$63</f>
        <v>6.4084170253467243E-2</v>
      </c>
      <c r="K48" s="135">
        <f t="shared" ref="K48:K62" si="4">E48/E$63</f>
        <v>1.366867140513942E-3</v>
      </c>
      <c r="L48" s="136">
        <f t="shared" ref="L48:L62" si="5">F48/F$63</f>
        <v>1.8128596073437059E-2</v>
      </c>
      <c r="N48" s="130" t="s">
        <v>106</v>
      </c>
      <c r="O48" s="131">
        <f t="shared" ref="O48:R62" si="6">B48+B67</f>
        <v>6051</v>
      </c>
      <c r="P48" s="132">
        <f t="shared" si="6"/>
        <v>520</v>
      </c>
      <c r="Q48" s="132">
        <f t="shared" si="6"/>
        <v>536</v>
      </c>
      <c r="R48" s="132">
        <f t="shared" si="6"/>
        <v>27</v>
      </c>
      <c r="S48" s="133">
        <f t="shared" ref="S48:S60" si="7">SUM(O48:R48)</f>
        <v>7134</v>
      </c>
      <c r="T48" s="145">
        <v>2500</v>
      </c>
      <c r="U48" s="134">
        <f t="shared" ref="U48:U62" si="8">O48/O$63</f>
        <v>1.1130814199468016E-2</v>
      </c>
      <c r="V48" s="135">
        <f t="shared" ref="V48:V62" si="9">P48/P$63</f>
        <v>4.6114825916532161E-3</v>
      </c>
      <c r="W48" s="135">
        <f t="shared" ref="W48:W62" si="10">Q48/Q$63</f>
        <v>4.4913691972515504E-2</v>
      </c>
      <c r="X48" s="135">
        <f t="shared" ref="X48:X62" si="11">R48/R$63</f>
        <v>1.3199061400078218E-3</v>
      </c>
      <c r="Y48" s="136">
        <f t="shared" ref="Y48:Y62" si="12">S48/S$63</f>
        <v>1.0357473670761843E-2</v>
      </c>
    </row>
    <row r="49" spans="1:25" x14ac:dyDescent="0.25">
      <c r="A49" s="137" t="s">
        <v>107</v>
      </c>
      <c r="B49" s="138">
        <v>96970</v>
      </c>
      <c r="C49" s="139">
        <v>184</v>
      </c>
      <c r="D49" s="139">
        <v>1102</v>
      </c>
      <c r="E49" s="139">
        <v>8</v>
      </c>
      <c r="F49" s="140">
        <f t="shared" si="0"/>
        <v>98264</v>
      </c>
      <c r="G49" s="175">
        <f t="shared" ref="G49:G60" si="13">G48+2500</f>
        <v>5000</v>
      </c>
      <c r="H49" s="141">
        <f t="shared" si="1"/>
        <v>0.42632233784847245</v>
      </c>
      <c r="I49" s="142">
        <f t="shared" si="2"/>
        <v>3.0160967773661608E-3</v>
      </c>
      <c r="J49" s="142">
        <f t="shared" si="3"/>
        <v>0.13175514108082256</v>
      </c>
      <c r="K49" s="142">
        <f t="shared" si="4"/>
        <v>7.2899580827410246E-4</v>
      </c>
      <c r="L49" s="143">
        <f t="shared" si="5"/>
        <v>0.3192452266236952</v>
      </c>
      <c r="N49" s="137" t="s">
        <v>107</v>
      </c>
      <c r="O49" s="138">
        <f t="shared" si="6"/>
        <v>126720</v>
      </c>
      <c r="P49" s="139">
        <f t="shared" si="6"/>
        <v>238</v>
      </c>
      <c r="Q49" s="139">
        <f t="shared" si="6"/>
        <v>1102</v>
      </c>
      <c r="R49" s="139">
        <f t="shared" si="6"/>
        <v>22</v>
      </c>
      <c r="S49" s="140">
        <f t="shared" si="7"/>
        <v>128082</v>
      </c>
      <c r="T49" s="175">
        <f t="shared" ref="T49:T60" si="14">T48+2500</f>
        <v>5000</v>
      </c>
      <c r="U49" s="141">
        <f t="shared" si="8"/>
        <v>0.2331014337062613</v>
      </c>
      <c r="V49" s="142">
        <f t="shared" si="9"/>
        <v>2.1106401092566645E-3</v>
      </c>
      <c r="W49" s="142">
        <f t="shared" si="10"/>
        <v>9.2341209988268808E-2</v>
      </c>
      <c r="X49" s="142">
        <f t="shared" si="11"/>
        <v>1.0754790770434103E-3</v>
      </c>
      <c r="Y49" s="143">
        <f t="shared" si="12"/>
        <v>0.18595541669449372</v>
      </c>
    </row>
    <row r="50" spans="1:25" x14ac:dyDescent="0.25">
      <c r="A50" s="130" t="s">
        <v>108</v>
      </c>
      <c r="B50" s="131">
        <v>76585</v>
      </c>
      <c r="C50" s="132">
        <v>5767</v>
      </c>
      <c r="D50" s="132">
        <v>1096</v>
      </c>
      <c r="E50" s="132">
        <v>1834</v>
      </c>
      <c r="F50" s="133">
        <f t="shared" si="0"/>
        <v>85282</v>
      </c>
      <c r="G50" s="145">
        <f t="shared" si="13"/>
        <v>7500</v>
      </c>
      <c r="H50" s="134">
        <f t="shared" si="1"/>
        <v>0.33670100282690796</v>
      </c>
      <c r="I50" s="135">
        <f t="shared" si="2"/>
        <v>9.4531685407992658E-2</v>
      </c>
      <c r="J50" s="135">
        <f t="shared" si="3"/>
        <v>0.13103778096604496</v>
      </c>
      <c r="K50" s="135">
        <f t="shared" si="4"/>
        <v>0.16712228904683799</v>
      </c>
      <c r="L50" s="144">
        <f t="shared" si="5"/>
        <v>0.27706862550803929</v>
      </c>
      <c r="N50" s="130" t="s">
        <v>108</v>
      </c>
      <c r="O50" s="131">
        <f t="shared" si="6"/>
        <v>130623</v>
      </c>
      <c r="P50" s="132">
        <f t="shared" si="6"/>
        <v>8687</v>
      </c>
      <c r="Q50" s="132">
        <f t="shared" si="6"/>
        <v>1463</v>
      </c>
      <c r="R50" s="132">
        <f t="shared" si="6"/>
        <v>3028</v>
      </c>
      <c r="S50" s="133">
        <f t="shared" si="7"/>
        <v>143801</v>
      </c>
      <c r="T50" s="145">
        <f t="shared" si="14"/>
        <v>7500</v>
      </c>
      <c r="U50" s="134">
        <f t="shared" si="8"/>
        <v>0.24028100201241295</v>
      </c>
      <c r="V50" s="135">
        <f t="shared" si="9"/>
        <v>7.7038363987868258E-2</v>
      </c>
      <c r="W50" s="135">
        <f t="shared" si="10"/>
        <v>0.12259091670856377</v>
      </c>
      <c r="X50" s="135">
        <f t="shared" si="11"/>
        <v>0.14802502933124756</v>
      </c>
      <c r="Y50" s="144">
        <f t="shared" si="12"/>
        <v>0.2087769934579792</v>
      </c>
    </row>
    <row r="51" spans="1:25" x14ac:dyDescent="0.25">
      <c r="A51" s="137" t="s">
        <v>109</v>
      </c>
      <c r="B51" s="138">
        <v>39123</v>
      </c>
      <c r="C51" s="139">
        <v>13175</v>
      </c>
      <c r="D51" s="139">
        <v>399</v>
      </c>
      <c r="E51" s="139">
        <v>2685</v>
      </c>
      <c r="F51" s="140">
        <f t="shared" si="0"/>
        <v>55382</v>
      </c>
      <c r="G51" s="175">
        <f t="shared" si="13"/>
        <v>10000</v>
      </c>
      <c r="H51" s="141">
        <f t="shared" si="1"/>
        <v>0.17200174098840659</v>
      </c>
      <c r="I51" s="142">
        <f t="shared" si="2"/>
        <v>0.21596236435760416</v>
      </c>
      <c r="J51" s="142">
        <f t="shared" si="3"/>
        <v>4.7704447632711623E-2</v>
      </c>
      <c r="K51" s="142">
        <f t="shared" si="4"/>
        <v>0.24466921815199563</v>
      </c>
      <c r="L51" s="143">
        <f t="shared" si="5"/>
        <v>0.17992794045503427</v>
      </c>
      <c r="N51" s="137" t="s">
        <v>109</v>
      </c>
      <c r="O51" s="138">
        <f t="shared" si="6"/>
        <v>85698</v>
      </c>
      <c r="P51" s="139">
        <f t="shared" si="6"/>
        <v>13711</v>
      </c>
      <c r="Q51" s="139">
        <f t="shared" si="6"/>
        <v>399</v>
      </c>
      <c r="R51" s="139">
        <f t="shared" si="6"/>
        <v>2754</v>
      </c>
      <c r="S51" s="140">
        <f t="shared" si="7"/>
        <v>102562</v>
      </c>
      <c r="T51" s="175">
        <f t="shared" si="14"/>
        <v>10000</v>
      </c>
      <c r="U51" s="141">
        <f t="shared" si="8"/>
        <v>0.1576414667436804</v>
      </c>
      <c r="V51" s="142">
        <f t="shared" si="9"/>
        <v>0.12159238041184087</v>
      </c>
      <c r="W51" s="142">
        <f t="shared" si="10"/>
        <v>3.3433886375062845E-2</v>
      </c>
      <c r="X51" s="142">
        <f t="shared" si="11"/>
        <v>0.1346304262807978</v>
      </c>
      <c r="Y51" s="143">
        <f t="shared" si="12"/>
        <v>0.14890429136819119</v>
      </c>
    </row>
    <row r="52" spans="1:25" x14ac:dyDescent="0.25">
      <c r="A52" s="130" t="s">
        <v>110</v>
      </c>
      <c r="B52" s="131">
        <v>5067</v>
      </c>
      <c r="C52" s="132">
        <v>25273</v>
      </c>
      <c r="D52" s="132">
        <v>338</v>
      </c>
      <c r="E52" s="132">
        <v>4001</v>
      </c>
      <c r="F52" s="133">
        <f t="shared" si="0"/>
        <v>34679</v>
      </c>
      <c r="G52" s="145">
        <f t="shared" si="13"/>
        <v>12500</v>
      </c>
      <c r="H52" s="134">
        <f t="shared" si="1"/>
        <v>2.2276738020812724E-2</v>
      </c>
      <c r="I52" s="135">
        <f t="shared" si="2"/>
        <v>0.41427072746942922</v>
      </c>
      <c r="J52" s="135">
        <f t="shared" si="3"/>
        <v>4.0411286465805836E-2</v>
      </c>
      <c r="K52" s="135">
        <f t="shared" si="4"/>
        <v>0.36458902861308545</v>
      </c>
      <c r="L52" s="144">
        <f t="shared" si="5"/>
        <v>0.11266695039977129</v>
      </c>
      <c r="N52" s="130" t="s">
        <v>110</v>
      </c>
      <c r="O52" s="131">
        <f t="shared" si="6"/>
        <v>56957</v>
      </c>
      <c r="P52" s="132">
        <f t="shared" si="6"/>
        <v>28392</v>
      </c>
      <c r="Q52" s="132">
        <f t="shared" si="6"/>
        <v>395</v>
      </c>
      <c r="R52" s="132">
        <f t="shared" si="6"/>
        <v>4599</v>
      </c>
      <c r="S52" s="133">
        <f t="shared" si="7"/>
        <v>90343</v>
      </c>
      <c r="T52" s="145">
        <f t="shared" si="14"/>
        <v>12500</v>
      </c>
      <c r="U52" s="134">
        <f t="shared" si="8"/>
        <v>0.10477239867114524</v>
      </c>
      <c r="V52" s="135">
        <f t="shared" si="9"/>
        <v>0.25178694950426561</v>
      </c>
      <c r="W52" s="135">
        <f t="shared" si="10"/>
        <v>3.3098709569297807E-2</v>
      </c>
      <c r="X52" s="135">
        <f t="shared" si="11"/>
        <v>0.22482401251466563</v>
      </c>
      <c r="Y52" s="144">
        <f t="shared" si="12"/>
        <v>0.13116417771763905</v>
      </c>
    </row>
    <row r="53" spans="1:25" x14ac:dyDescent="0.25">
      <c r="A53" s="137" t="s">
        <v>111</v>
      </c>
      <c r="B53" s="138">
        <v>2310</v>
      </c>
      <c r="C53" s="139">
        <v>12263</v>
      </c>
      <c r="D53" s="139">
        <v>121</v>
      </c>
      <c r="E53" s="139">
        <v>1651</v>
      </c>
      <c r="F53" s="140">
        <f t="shared" si="0"/>
        <v>16345</v>
      </c>
      <c r="G53" s="175">
        <f t="shared" si="13"/>
        <v>15000</v>
      </c>
      <c r="H53" s="141">
        <f t="shared" si="1"/>
        <v>1.0155765705166251E-2</v>
      </c>
      <c r="I53" s="142">
        <f t="shared" si="2"/>
        <v>0.20101301511326755</v>
      </c>
      <c r="J53" s="142">
        <f t="shared" si="3"/>
        <v>1.4466762314681971E-2</v>
      </c>
      <c r="K53" s="142">
        <f t="shared" si="4"/>
        <v>0.15044650993256789</v>
      </c>
      <c r="L53" s="143">
        <f t="shared" si="5"/>
        <v>5.3102491544861775E-2</v>
      </c>
      <c r="N53" s="137" t="s">
        <v>111</v>
      </c>
      <c r="O53" s="138">
        <f t="shared" si="6"/>
        <v>27516</v>
      </c>
      <c r="P53" s="139">
        <f t="shared" si="6"/>
        <v>20688</v>
      </c>
      <c r="Q53" s="139">
        <f t="shared" si="6"/>
        <v>141</v>
      </c>
      <c r="R53" s="139">
        <f t="shared" si="6"/>
        <v>2931</v>
      </c>
      <c r="S53" s="140">
        <f t="shared" si="7"/>
        <v>51276</v>
      </c>
      <c r="T53" s="175">
        <f t="shared" si="14"/>
        <v>15000</v>
      </c>
      <c r="U53" s="141">
        <f t="shared" si="8"/>
        <v>5.0615680633376625E-2</v>
      </c>
      <c r="V53" s="142">
        <f t="shared" si="9"/>
        <v>0.18346606126177259</v>
      </c>
      <c r="W53" s="142">
        <f t="shared" si="10"/>
        <v>1.1814982403217697E-2</v>
      </c>
      <c r="X53" s="142">
        <f t="shared" si="11"/>
        <v>0.14328314430973799</v>
      </c>
      <c r="Y53" s="143">
        <f t="shared" si="12"/>
        <v>7.4444886451077122E-2</v>
      </c>
    </row>
    <row r="54" spans="1:25" x14ac:dyDescent="0.25">
      <c r="A54" s="130" t="s">
        <v>112</v>
      </c>
      <c r="B54" s="131">
        <v>1309</v>
      </c>
      <c r="C54" s="132">
        <v>2551</v>
      </c>
      <c r="D54" s="132">
        <v>921</v>
      </c>
      <c r="E54" s="132">
        <v>409</v>
      </c>
      <c r="F54" s="133">
        <f t="shared" si="0"/>
        <v>5190</v>
      </c>
      <c r="G54" s="145">
        <f t="shared" si="13"/>
        <v>17500</v>
      </c>
      <c r="H54" s="134">
        <f t="shared" si="1"/>
        <v>5.7549338995942093E-3</v>
      </c>
      <c r="I54" s="135">
        <f t="shared" si="2"/>
        <v>4.1815559125331934E-2</v>
      </c>
      <c r="J54" s="135">
        <f t="shared" si="3"/>
        <v>0.11011477761836441</v>
      </c>
      <c r="K54" s="135">
        <f t="shared" si="4"/>
        <v>3.7269910698013484E-2</v>
      </c>
      <c r="L54" s="144">
        <f t="shared" si="5"/>
        <v>1.6861543659702209E-2</v>
      </c>
      <c r="N54" s="130" t="s">
        <v>112</v>
      </c>
      <c r="O54" s="131">
        <f t="shared" si="6"/>
        <v>42097</v>
      </c>
      <c r="P54" s="132">
        <f t="shared" si="6"/>
        <v>13489</v>
      </c>
      <c r="Q54" s="132">
        <f t="shared" si="6"/>
        <v>1197</v>
      </c>
      <c r="R54" s="132">
        <f t="shared" si="6"/>
        <v>1970</v>
      </c>
      <c r="S54" s="133">
        <f t="shared" si="7"/>
        <v>58753</v>
      </c>
      <c r="T54" s="145">
        <f t="shared" si="14"/>
        <v>17500</v>
      </c>
      <c r="U54" s="134">
        <f t="shared" si="8"/>
        <v>7.7437429409189407E-2</v>
      </c>
      <c r="V54" s="135">
        <f t="shared" si="9"/>
        <v>0.11962363207463507</v>
      </c>
      <c r="W54" s="135">
        <f t="shared" si="10"/>
        <v>0.10030165912518854</v>
      </c>
      <c r="X54" s="135">
        <f t="shared" si="11"/>
        <v>9.6304262807978103E-2</v>
      </c>
      <c r="Y54" s="144">
        <f t="shared" si="12"/>
        <v>8.5300343506906434E-2</v>
      </c>
    </row>
    <row r="55" spans="1:25" x14ac:dyDescent="0.25">
      <c r="A55" s="137" t="s">
        <v>113</v>
      </c>
      <c r="B55" s="138">
        <v>1012</v>
      </c>
      <c r="C55" s="139">
        <v>818</v>
      </c>
      <c r="D55" s="139">
        <v>122</v>
      </c>
      <c r="E55" s="139">
        <v>169</v>
      </c>
      <c r="F55" s="140">
        <f t="shared" si="0"/>
        <v>2121</v>
      </c>
      <c r="G55" s="175">
        <f t="shared" si="13"/>
        <v>20000</v>
      </c>
      <c r="H55" s="141">
        <f t="shared" si="1"/>
        <v>4.449192594644262E-3</v>
      </c>
      <c r="I55" s="142">
        <f t="shared" si="2"/>
        <v>1.3408517195029997E-2</v>
      </c>
      <c r="J55" s="142">
        <f t="shared" si="3"/>
        <v>1.4586322333811573E-2</v>
      </c>
      <c r="K55" s="142">
        <f t="shared" si="4"/>
        <v>1.5400036449790414E-2</v>
      </c>
      <c r="L55" s="143">
        <f t="shared" si="5"/>
        <v>6.8908158193118282E-3</v>
      </c>
      <c r="N55" s="137" t="s">
        <v>113</v>
      </c>
      <c r="O55" s="138">
        <f t="shared" si="6"/>
        <v>27605</v>
      </c>
      <c r="P55" s="139">
        <f t="shared" si="6"/>
        <v>9929</v>
      </c>
      <c r="Q55" s="139">
        <f t="shared" si="6"/>
        <v>323</v>
      </c>
      <c r="R55" s="139">
        <f t="shared" si="6"/>
        <v>1392</v>
      </c>
      <c r="S55" s="140">
        <f t="shared" si="7"/>
        <v>39249</v>
      </c>
      <c r="T55" s="175">
        <f t="shared" si="14"/>
        <v>20000</v>
      </c>
      <c r="U55" s="141">
        <f t="shared" si="8"/>
        <v>5.0779396128956301E-2</v>
      </c>
      <c r="V55" s="142">
        <f t="shared" si="9"/>
        <v>8.8052712793316903E-2</v>
      </c>
      <c r="W55" s="142">
        <f t="shared" si="10"/>
        <v>2.7065527065527065E-2</v>
      </c>
      <c r="X55" s="142">
        <f t="shared" si="11"/>
        <v>6.8048494329292136E-2</v>
      </c>
      <c r="Y55" s="143">
        <f t="shared" si="12"/>
        <v>5.6983527348434475E-2</v>
      </c>
    </row>
    <row r="56" spans="1:25" x14ac:dyDescent="0.25">
      <c r="A56" s="130" t="s">
        <v>114</v>
      </c>
      <c r="B56" s="131">
        <v>157</v>
      </c>
      <c r="C56" s="132">
        <v>276</v>
      </c>
      <c r="D56" s="132">
        <v>711</v>
      </c>
      <c r="E56" s="132">
        <v>72</v>
      </c>
      <c r="F56" s="133">
        <f t="shared" si="0"/>
        <v>1216</v>
      </c>
      <c r="G56" s="145">
        <f t="shared" si="13"/>
        <v>22500</v>
      </c>
      <c r="H56" s="134">
        <f t="shared" si="1"/>
        <v>6.9024035312168896E-4</v>
      </c>
      <c r="I56" s="135">
        <f t="shared" si="2"/>
        <v>4.5241451660492414E-3</v>
      </c>
      <c r="J56" s="135">
        <f t="shared" si="3"/>
        <v>8.5007173601147776E-2</v>
      </c>
      <c r="K56" s="135">
        <f t="shared" si="4"/>
        <v>6.5609622744669215E-3</v>
      </c>
      <c r="L56" s="144">
        <f t="shared" si="5"/>
        <v>3.9506044489783987E-3</v>
      </c>
      <c r="N56" s="130" t="s">
        <v>114</v>
      </c>
      <c r="O56" s="131">
        <f t="shared" si="6"/>
        <v>9880</v>
      </c>
      <c r="P56" s="132">
        <f t="shared" si="6"/>
        <v>6563</v>
      </c>
      <c r="Q56" s="132">
        <f t="shared" si="6"/>
        <v>803</v>
      </c>
      <c r="R56" s="132">
        <f t="shared" si="6"/>
        <v>528</v>
      </c>
      <c r="S56" s="133">
        <f t="shared" si="7"/>
        <v>17774</v>
      </c>
      <c r="T56" s="145">
        <f t="shared" si="14"/>
        <v>22500</v>
      </c>
      <c r="U56" s="134">
        <f t="shared" si="8"/>
        <v>1.8174259509294993E-2</v>
      </c>
      <c r="V56" s="135">
        <f t="shared" si="9"/>
        <v>5.82022312481155E-2</v>
      </c>
      <c r="W56" s="135">
        <f t="shared" si="10"/>
        <v>6.7286743757331999E-2</v>
      </c>
      <c r="X56" s="135">
        <f t="shared" si="11"/>
        <v>2.5811497849041846E-2</v>
      </c>
      <c r="Y56" s="144">
        <f t="shared" si="12"/>
        <v>2.5805121534079194E-2</v>
      </c>
    </row>
    <row r="57" spans="1:25" x14ac:dyDescent="0.25">
      <c r="A57" s="137" t="s">
        <v>115</v>
      </c>
      <c r="B57" s="138">
        <v>55</v>
      </c>
      <c r="C57" s="139">
        <v>205</v>
      </c>
      <c r="D57" s="139">
        <v>263</v>
      </c>
      <c r="E57" s="139">
        <v>19</v>
      </c>
      <c r="F57" s="140">
        <f t="shared" si="0"/>
        <v>542</v>
      </c>
      <c r="G57" s="175">
        <f t="shared" si="13"/>
        <v>25000</v>
      </c>
      <c r="H57" s="141">
        <f t="shared" si="1"/>
        <v>2.4180394536110121E-4</v>
      </c>
      <c r="I57" s="142">
        <f t="shared" si="2"/>
        <v>3.3603252139133856E-3</v>
      </c>
      <c r="J57" s="142">
        <f t="shared" si="3"/>
        <v>3.1444285031085602E-2</v>
      </c>
      <c r="K57" s="142">
        <f t="shared" si="4"/>
        <v>1.7313650446509933E-3</v>
      </c>
      <c r="L57" s="143">
        <f t="shared" si="5"/>
        <v>1.760877969857148E-3</v>
      </c>
      <c r="N57" s="137" t="s">
        <v>115</v>
      </c>
      <c r="O57" s="138">
        <f t="shared" si="6"/>
        <v>5873</v>
      </c>
      <c r="P57" s="139">
        <f t="shared" si="6"/>
        <v>3022</v>
      </c>
      <c r="Q57" s="139">
        <f t="shared" si="6"/>
        <v>284</v>
      </c>
      <c r="R57" s="139">
        <f t="shared" si="6"/>
        <v>244</v>
      </c>
      <c r="S57" s="140">
        <f t="shared" si="7"/>
        <v>9423</v>
      </c>
      <c r="T57" s="175">
        <f t="shared" si="14"/>
        <v>25000</v>
      </c>
      <c r="U57" s="141">
        <f t="shared" si="8"/>
        <v>1.0803383208308653E-2</v>
      </c>
      <c r="V57" s="142">
        <f t="shared" si="9"/>
        <v>2.6799808446107732E-2</v>
      </c>
      <c r="W57" s="142">
        <f t="shared" si="10"/>
        <v>2.3797553209317916E-2</v>
      </c>
      <c r="X57" s="142">
        <f t="shared" si="11"/>
        <v>1.1928040672663277E-2</v>
      </c>
      <c r="Y57" s="143">
        <f t="shared" si="12"/>
        <v>1.3680750546620246E-2</v>
      </c>
    </row>
    <row r="58" spans="1:25" x14ac:dyDescent="0.25">
      <c r="A58" s="130" t="s">
        <v>116</v>
      </c>
      <c r="B58" s="131">
        <v>236</v>
      </c>
      <c r="C58" s="132">
        <v>48</v>
      </c>
      <c r="D58" s="132">
        <v>473</v>
      </c>
      <c r="E58" s="132">
        <v>11</v>
      </c>
      <c r="F58" s="133">
        <f t="shared" si="0"/>
        <v>768</v>
      </c>
      <c r="G58" s="145">
        <f t="shared" si="13"/>
        <v>27500</v>
      </c>
      <c r="H58" s="134">
        <f t="shared" si="1"/>
        <v>1.0375587473676344E-3</v>
      </c>
      <c r="I58" s="135">
        <f t="shared" si="2"/>
        <v>7.8680785496508543E-4</v>
      </c>
      <c r="J58" s="135">
        <f t="shared" si="3"/>
        <v>5.6551889048302245E-2</v>
      </c>
      <c r="K58" s="135">
        <f t="shared" si="4"/>
        <v>1.0023692363768909E-3</v>
      </c>
      <c r="L58" s="144">
        <f t="shared" si="5"/>
        <v>2.4951185993547778E-3</v>
      </c>
      <c r="N58" s="130" t="s">
        <v>116</v>
      </c>
      <c r="O58" s="131">
        <f t="shared" si="6"/>
        <v>20573</v>
      </c>
      <c r="P58" s="132">
        <f t="shared" si="6"/>
        <v>652</v>
      </c>
      <c r="Q58" s="132">
        <f t="shared" si="6"/>
        <v>627</v>
      </c>
      <c r="R58" s="132">
        <f t="shared" si="6"/>
        <v>62</v>
      </c>
      <c r="S58" s="133">
        <f t="shared" si="7"/>
        <v>21914</v>
      </c>
      <c r="T58" s="145">
        <f t="shared" si="14"/>
        <v>27500</v>
      </c>
      <c r="U58" s="134">
        <f t="shared" si="8"/>
        <v>3.7844032478211123E-2</v>
      </c>
      <c r="V58" s="135">
        <f t="shared" si="9"/>
        <v>5.7820897110728792E-3</v>
      </c>
      <c r="W58" s="135">
        <f t="shared" si="10"/>
        <v>5.2538964303670187E-2</v>
      </c>
      <c r="X58" s="135">
        <f t="shared" si="11"/>
        <v>3.0308955807587016E-3</v>
      </c>
      <c r="Y58" s="144">
        <f t="shared" si="12"/>
        <v>3.1815766473377492E-2</v>
      </c>
    </row>
    <row r="59" spans="1:25" x14ac:dyDescent="0.25">
      <c r="A59" s="137" t="s">
        <v>117</v>
      </c>
      <c r="B59" s="138">
        <v>3</v>
      </c>
      <c r="C59" s="139">
        <v>7</v>
      </c>
      <c r="D59" s="139">
        <v>656</v>
      </c>
      <c r="E59" s="139">
        <v>39</v>
      </c>
      <c r="F59" s="140">
        <f t="shared" si="0"/>
        <v>705</v>
      </c>
      <c r="G59" s="175">
        <f t="shared" si="13"/>
        <v>30000</v>
      </c>
      <c r="H59" s="141">
        <f t="shared" si="1"/>
        <v>1.3189306110605521E-5</v>
      </c>
      <c r="I59" s="142">
        <f t="shared" si="2"/>
        <v>1.1474281218240829E-4</v>
      </c>
      <c r="J59" s="142">
        <f t="shared" si="3"/>
        <v>7.8431372549019607E-2</v>
      </c>
      <c r="K59" s="142">
        <f t="shared" si="4"/>
        <v>3.5538545653362491E-3</v>
      </c>
      <c r="L59" s="143">
        <f t="shared" si="5"/>
        <v>2.2904409017514564E-3</v>
      </c>
      <c r="N59" s="137" t="s">
        <v>117</v>
      </c>
      <c r="O59" s="138">
        <f t="shared" si="6"/>
        <v>3245</v>
      </c>
      <c r="P59" s="139">
        <f t="shared" si="6"/>
        <v>5246</v>
      </c>
      <c r="Q59" s="139">
        <f t="shared" si="6"/>
        <v>1672</v>
      </c>
      <c r="R59" s="139">
        <f t="shared" si="6"/>
        <v>1396</v>
      </c>
      <c r="S59" s="140">
        <f t="shared" si="7"/>
        <v>11559</v>
      </c>
      <c r="T59" s="175">
        <f t="shared" si="14"/>
        <v>30000</v>
      </c>
      <c r="U59" s="141">
        <f t="shared" si="8"/>
        <v>5.9691773388322123E-3</v>
      </c>
      <c r="V59" s="142">
        <f t="shared" si="9"/>
        <v>4.6522764761178413E-2</v>
      </c>
      <c r="W59" s="142">
        <f t="shared" si="10"/>
        <v>0.14010390480978716</v>
      </c>
      <c r="X59" s="142">
        <f t="shared" si="11"/>
        <v>6.8244035979663664E-2</v>
      </c>
      <c r="Y59" s="143">
        <f t="shared" si="12"/>
        <v>1.6781894892113278E-2</v>
      </c>
    </row>
    <row r="60" spans="1:25" x14ac:dyDescent="0.25">
      <c r="A60" s="130" t="s">
        <v>118</v>
      </c>
      <c r="B60" s="131">
        <v>2</v>
      </c>
      <c r="C60" s="132">
        <v>4</v>
      </c>
      <c r="D60" s="132">
        <v>874</v>
      </c>
      <c r="E60" s="132">
        <v>28</v>
      </c>
      <c r="F60" s="133">
        <f t="shared" si="0"/>
        <v>908</v>
      </c>
      <c r="G60" s="145">
        <f t="shared" si="13"/>
        <v>32500</v>
      </c>
      <c r="H60" s="134">
        <f t="shared" si="1"/>
        <v>8.7928707404036809E-6</v>
      </c>
      <c r="I60" s="135">
        <f t="shared" si="2"/>
        <v>6.5567321247090457E-5</v>
      </c>
      <c r="J60" s="135">
        <f t="shared" si="3"/>
        <v>0.10449545671927307</v>
      </c>
      <c r="K60" s="135">
        <f t="shared" si="4"/>
        <v>2.5514853289593585E-3</v>
      </c>
      <c r="L60" s="144">
        <f t="shared" si="5"/>
        <v>2.9499579273621593E-3</v>
      </c>
      <c r="N60" s="130" t="s">
        <v>118</v>
      </c>
      <c r="O60" s="131">
        <f t="shared" si="6"/>
        <v>476</v>
      </c>
      <c r="P60" s="132">
        <f t="shared" si="6"/>
        <v>1373</v>
      </c>
      <c r="Q60" s="132">
        <f t="shared" si="6"/>
        <v>1249</v>
      </c>
      <c r="R60" s="132">
        <f t="shared" si="6"/>
        <v>787</v>
      </c>
      <c r="S60" s="133">
        <f t="shared" si="7"/>
        <v>3885</v>
      </c>
      <c r="T60" s="145">
        <f t="shared" si="14"/>
        <v>32500</v>
      </c>
      <c r="U60" s="134">
        <f t="shared" si="8"/>
        <v>8.7560197635874661E-4</v>
      </c>
      <c r="V60" s="135">
        <f t="shared" si="9"/>
        <v>1.2176087689115128E-2</v>
      </c>
      <c r="W60" s="135">
        <f t="shared" si="10"/>
        <v>0.10465895760013406</v>
      </c>
      <c r="X60" s="135">
        <f t="shared" si="11"/>
        <v>3.8472819710598356E-2</v>
      </c>
      <c r="Y60" s="144">
        <f t="shared" si="12"/>
        <v>5.6404240553560069E-3</v>
      </c>
    </row>
    <row r="61" spans="1:25" x14ac:dyDescent="0.25">
      <c r="A61" s="137" t="s">
        <v>119</v>
      </c>
      <c r="B61" s="138">
        <v>1</v>
      </c>
      <c r="C61" s="139">
        <v>26</v>
      </c>
      <c r="D61" s="139">
        <v>752</v>
      </c>
      <c r="E61" s="139">
        <v>10</v>
      </c>
      <c r="F61" s="140">
        <f>SUM(B61:E61)</f>
        <v>789</v>
      </c>
      <c r="G61" s="175">
        <f>G60+2500</f>
        <v>35000</v>
      </c>
      <c r="H61" s="141">
        <f t="shared" si="1"/>
        <v>4.3964353702018405E-6</v>
      </c>
      <c r="I61" s="142">
        <f t="shared" si="2"/>
        <v>4.2618758810608793E-4</v>
      </c>
      <c r="J61" s="142">
        <f t="shared" si="3"/>
        <v>8.9909134385461498E-2</v>
      </c>
      <c r="K61" s="142">
        <f t="shared" si="4"/>
        <v>9.1124476034262802E-4</v>
      </c>
      <c r="L61" s="143">
        <f t="shared" si="5"/>
        <v>2.5633444985558853E-3</v>
      </c>
      <c r="N61" s="137" t="s">
        <v>119</v>
      </c>
      <c r="O61" s="138">
        <f t="shared" si="6"/>
        <v>116</v>
      </c>
      <c r="P61" s="139">
        <f t="shared" si="6"/>
        <v>161</v>
      </c>
      <c r="Q61" s="139">
        <f t="shared" si="6"/>
        <v>1510</v>
      </c>
      <c r="R61" s="139">
        <f t="shared" si="6"/>
        <v>444</v>
      </c>
      <c r="S61" s="140">
        <f>SUM(O61:R61)</f>
        <v>2231</v>
      </c>
      <c r="T61" s="175">
        <f>T60+2500</f>
        <v>35000</v>
      </c>
      <c r="U61" s="141">
        <f t="shared" si="8"/>
        <v>2.1338199423868615E-4</v>
      </c>
      <c r="V61" s="142">
        <f t="shared" si="9"/>
        <v>1.4277859562618614E-3</v>
      </c>
      <c r="W61" s="142">
        <f t="shared" si="10"/>
        <v>0.12652924417630301</v>
      </c>
      <c r="X61" s="142">
        <f t="shared" si="11"/>
        <v>2.1705123191239736E-2</v>
      </c>
      <c r="Y61" s="143">
        <f t="shared" si="12"/>
        <v>3.2390697728440802E-3</v>
      </c>
    </row>
    <row r="62" spans="1:25" ht="15.75" thickBot="1" x14ac:dyDescent="0.3">
      <c r="A62" s="145" t="s">
        <v>120</v>
      </c>
      <c r="B62" s="131">
        <v>6</v>
      </c>
      <c r="C62" s="132">
        <v>1</v>
      </c>
      <c r="D62" s="132">
        <v>0</v>
      </c>
      <c r="E62" s="132">
        <v>23</v>
      </c>
      <c r="F62" s="133">
        <f t="shared" si="0"/>
        <v>30</v>
      </c>
      <c r="G62" s="145" t="s">
        <v>120</v>
      </c>
      <c r="H62" s="134">
        <f t="shared" si="1"/>
        <v>2.6378612221211041E-5</v>
      </c>
      <c r="I62" s="135">
        <f t="shared" si="2"/>
        <v>1.6391830311772614E-5</v>
      </c>
      <c r="J62" s="135">
        <f t="shared" si="3"/>
        <v>0</v>
      </c>
      <c r="K62" s="135">
        <f t="shared" si="4"/>
        <v>2.0958629487880446E-3</v>
      </c>
      <c r="L62" s="144">
        <f t="shared" si="5"/>
        <v>9.7465570287296014E-5</v>
      </c>
      <c r="N62" s="145" t="s">
        <v>120</v>
      </c>
      <c r="O62" s="131">
        <f t="shared" si="6"/>
        <v>196</v>
      </c>
      <c r="P62" s="132">
        <f t="shared" si="6"/>
        <v>91</v>
      </c>
      <c r="Q62" s="132">
        <f t="shared" si="6"/>
        <v>233</v>
      </c>
      <c r="R62" s="132">
        <f t="shared" si="6"/>
        <v>272</v>
      </c>
      <c r="S62" s="133">
        <f t="shared" ref="S62" si="15">SUM(O62:R62)</f>
        <v>792</v>
      </c>
      <c r="T62" s="145" t="s">
        <v>120</v>
      </c>
      <c r="U62" s="134">
        <f t="shared" si="8"/>
        <v>3.6054199026536627E-4</v>
      </c>
      <c r="V62" s="135">
        <f t="shared" si="9"/>
        <v>8.070094535393129E-4</v>
      </c>
      <c r="W62" s="135">
        <f t="shared" si="10"/>
        <v>1.9524048935813641E-2</v>
      </c>
      <c r="X62" s="135">
        <f t="shared" si="11"/>
        <v>1.3296832225263981E-2</v>
      </c>
      <c r="Y62" s="144">
        <f t="shared" si="12"/>
        <v>1.1498625101266301E-3</v>
      </c>
    </row>
    <row r="63" spans="1:25" ht="16.5" thickTop="1" thickBot="1" x14ac:dyDescent="0.3">
      <c r="A63" s="146" t="s">
        <v>105</v>
      </c>
      <c r="B63" s="147">
        <f>SUM(B48:B62)</f>
        <v>227457</v>
      </c>
      <c r="C63" s="148">
        <f>SUM(C48:C62)</f>
        <v>61006</v>
      </c>
      <c r="D63" s="148">
        <f>SUM(D48:D62)</f>
        <v>8364</v>
      </c>
      <c r="E63" s="148">
        <f>SUM(E48:E62)</f>
        <v>10974</v>
      </c>
      <c r="F63" s="149">
        <f>SUM(F48:F62)</f>
        <v>307801</v>
      </c>
      <c r="G63" s="176" t="s">
        <v>105</v>
      </c>
      <c r="H63" s="150">
        <f>B63/$F$63</f>
        <v>0.73897420736124964</v>
      </c>
      <c r="I63" s="151">
        <f>C63/$F$63</f>
        <v>0.19819948603155935</v>
      </c>
      <c r="J63" s="151">
        <f>D63/$F$63</f>
        <v>2.7173400996098128E-2</v>
      </c>
      <c r="K63" s="151">
        <f>E63/$F$63</f>
        <v>3.5652905611092883E-2</v>
      </c>
      <c r="L63" s="152">
        <f>SUM(L48:L62)</f>
        <v>1</v>
      </c>
      <c r="N63" s="146" t="s">
        <v>105</v>
      </c>
      <c r="O63" s="147">
        <f>SUM(O48:O62)</f>
        <v>543626</v>
      </c>
      <c r="P63" s="148">
        <f>SUM(P48:P62)</f>
        <v>112762</v>
      </c>
      <c r="Q63" s="148">
        <f>SUM(Q48:Q62)</f>
        <v>11934</v>
      </c>
      <c r="R63" s="148">
        <f>SUM(R48:R62)</f>
        <v>20456</v>
      </c>
      <c r="S63" s="149">
        <f>SUM(S48:S62)</f>
        <v>688778</v>
      </c>
      <c r="T63" s="176" t="s">
        <v>105</v>
      </c>
      <c r="U63" s="150">
        <f>O63/$S$63</f>
        <v>0.7892615617804285</v>
      </c>
      <c r="V63" s="151">
        <f>P63/$S$63</f>
        <v>0.16371312672588265</v>
      </c>
      <c r="W63" s="151">
        <f>Q63/$S$63</f>
        <v>1.7326337368498992E-2</v>
      </c>
      <c r="X63" s="151">
        <f>R63/$S$63</f>
        <v>2.969897412518983E-2</v>
      </c>
      <c r="Y63" s="152">
        <f>SUM(Y48:Y62)</f>
        <v>0.99999999999999989</v>
      </c>
    </row>
    <row r="64" spans="1:25" x14ac:dyDescent="0.25">
      <c r="A64" s="431" t="s">
        <v>103</v>
      </c>
      <c r="B64" s="431"/>
      <c r="C64" s="431"/>
      <c r="D64" s="431"/>
      <c r="E64" s="431"/>
      <c r="F64" s="431"/>
      <c r="G64" s="431" t="s">
        <v>104</v>
      </c>
      <c r="H64" s="431"/>
      <c r="I64" s="431"/>
      <c r="J64" s="431"/>
      <c r="K64" s="431"/>
      <c r="L64" s="431"/>
    </row>
    <row r="65" spans="1:25" x14ac:dyDescent="0.25">
      <c r="A65" s="434" t="s">
        <v>100</v>
      </c>
      <c r="B65" s="434"/>
      <c r="C65" s="434"/>
      <c r="D65" s="434"/>
      <c r="E65" s="434"/>
      <c r="F65" s="434"/>
      <c r="G65" s="434" t="s">
        <v>100</v>
      </c>
      <c r="H65" s="434"/>
      <c r="I65" s="434"/>
      <c r="J65" s="434"/>
      <c r="K65" s="434"/>
      <c r="L65" s="434"/>
    </row>
    <row r="66" spans="1:25" x14ac:dyDescent="0.25">
      <c r="A66" s="124" t="s">
        <v>77</v>
      </c>
      <c r="B66" s="125" t="s">
        <v>84</v>
      </c>
      <c r="C66" s="126" t="s">
        <v>89</v>
      </c>
      <c r="D66" s="126" t="s">
        <v>88</v>
      </c>
      <c r="E66" s="127" t="s">
        <v>90</v>
      </c>
      <c r="F66" s="128" t="s">
        <v>105</v>
      </c>
      <c r="G66" s="174" t="s">
        <v>77</v>
      </c>
      <c r="H66" s="125" t="s">
        <v>84</v>
      </c>
      <c r="I66" s="126" t="s">
        <v>89</v>
      </c>
      <c r="J66" s="126" t="s">
        <v>88</v>
      </c>
      <c r="K66" s="127" t="s">
        <v>90</v>
      </c>
      <c r="L66" s="129" t="s">
        <v>105</v>
      </c>
      <c r="M66" s="39"/>
      <c r="N66" s="39"/>
      <c r="T66" s="39"/>
      <c r="U66" s="39"/>
      <c r="V66" s="39"/>
      <c r="W66" s="39"/>
      <c r="X66" s="39"/>
      <c r="Y66" s="40"/>
    </row>
    <row r="67" spans="1:25" x14ac:dyDescent="0.25">
      <c r="A67" s="130" t="s">
        <v>106</v>
      </c>
      <c r="B67" s="131">
        <v>1430</v>
      </c>
      <c r="C67" s="132">
        <v>112</v>
      </c>
      <c r="D67" s="132">
        <v>0</v>
      </c>
      <c r="E67" s="132">
        <v>12</v>
      </c>
      <c r="F67" s="133">
        <f t="shared" ref="F67:F81" si="16">SUM(B67:E67)</f>
        <v>1554</v>
      </c>
      <c r="G67" s="145">
        <v>2500</v>
      </c>
      <c r="H67" s="134">
        <f t="shared" ref="H67:H81" si="17">B67/B$82</f>
        <v>4.5228975642773329E-3</v>
      </c>
      <c r="I67" s="135">
        <f t="shared" ref="I67:I81" si="18">C67/C$82</f>
        <v>2.1640003091429015E-3</v>
      </c>
      <c r="J67" s="135">
        <f t="shared" ref="J67:J81" si="19">D67/D$82</f>
        <v>0</v>
      </c>
      <c r="K67" s="135">
        <f t="shared" ref="K67:K81" si="20">E67/E$82</f>
        <v>1.2655557899177389E-3</v>
      </c>
      <c r="L67" s="136">
        <f t="shared" ref="L67:L82" si="21">F67/$F$82</f>
        <v>4.0789863955041908E-3</v>
      </c>
    </row>
    <row r="68" spans="1:25" x14ac:dyDescent="0.25">
      <c r="A68" s="137" t="s">
        <v>107</v>
      </c>
      <c r="B68" s="138">
        <v>29750</v>
      </c>
      <c r="C68" s="139">
        <v>54</v>
      </c>
      <c r="D68" s="139">
        <v>0</v>
      </c>
      <c r="E68" s="139">
        <v>14</v>
      </c>
      <c r="F68" s="140">
        <f t="shared" si="16"/>
        <v>29818</v>
      </c>
      <c r="G68" s="175">
        <f t="shared" ref="G68:G79" si="22">G67+2500</f>
        <v>5000</v>
      </c>
      <c r="H68" s="141">
        <f t="shared" si="17"/>
        <v>9.4095246529545901E-2</v>
      </c>
      <c r="I68" s="142">
        <f t="shared" si="18"/>
        <v>1.0433572919081847E-3</v>
      </c>
      <c r="J68" s="142">
        <f t="shared" si="19"/>
        <v>0</v>
      </c>
      <c r="K68" s="142">
        <f t="shared" si="20"/>
        <v>1.4764817549040286E-3</v>
      </c>
      <c r="L68" s="143">
        <f t="shared" si="21"/>
        <v>7.8267191982718115E-2</v>
      </c>
    </row>
    <row r="69" spans="1:25" x14ac:dyDescent="0.25">
      <c r="A69" s="130" t="s">
        <v>108</v>
      </c>
      <c r="B69" s="131">
        <v>54038</v>
      </c>
      <c r="C69" s="132">
        <v>2920</v>
      </c>
      <c r="D69" s="132">
        <v>367</v>
      </c>
      <c r="E69" s="132">
        <v>1194</v>
      </c>
      <c r="F69" s="133">
        <f t="shared" si="16"/>
        <v>58519</v>
      </c>
      <c r="G69" s="145">
        <f t="shared" si="22"/>
        <v>7500</v>
      </c>
      <c r="H69" s="134">
        <f t="shared" si="17"/>
        <v>0.17091492208281014</v>
      </c>
      <c r="I69" s="135">
        <f t="shared" si="18"/>
        <v>5.6418579488368495E-2</v>
      </c>
      <c r="J69" s="135">
        <f t="shared" si="19"/>
        <v>0.10280112044817927</v>
      </c>
      <c r="K69" s="135">
        <f t="shared" si="20"/>
        <v>0.12592280109681503</v>
      </c>
      <c r="L69" s="144">
        <f t="shared" si="21"/>
        <v>0.15360244844176946</v>
      </c>
    </row>
    <row r="70" spans="1:25" x14ac:dyDescent="0.25">
      <c r="A70" s="137" t="s">
        <v>109</v>
      </c>
      <c r="B70" s="138">
        <v>46575</v>
      </c>
      <c r="C70" s="139">
        <v>536</v>
      </c>
      <c r="D70" s="139">
        <v>0</v>
      </c>
      <c r="E70" s="139">
        <v>69</v>
      </c>
      <c r="F70" s="140">
        <f t="shared" si="16"/>
        <v>47180</v>
      </c>
      <c r="G70" s="175">
        <f t="shared" si="22"/>
        <v>10000</v>
      </c>
      <c r="H70" s="141">
        <f t="shared" si="17"/>
        <v>0.14731045738196977</v>
      </c>
      <c r="I70" s="142">
        <f t="shared" si="18"/>
        <v>1.0356287193755313E-2</v>
      </c>
      <c r="J70" s="142">
        <f t="shared" si="19"/>
        <v>0</v>
      </c>
      <c r="K70" s="142">
        <f t="shared" si="20"/>
        <v>7.2769457920269986E-3</v>
      </c>
      <c r="L70" s="143">
        <f t="shared" si="21"/>
        <v>0.12383949687251461</v>
      </c>
    </row>
    <row r="71" spans="1:25" x14ac:dyDescent="0.25">
      <c r="A71" s="130" t="s">
        <v>110</v>
      </c>
      <c r="B71" s="131">
        <v>51890</v>
      </c>
      <c r="C71" s="132">
        <v>3119</v>
      </c>
      <c r="D71" s="132">
        <v>57</v>
      </c>
      <c r="E71" s="132">
        <v>598</v>
      </c>
      <c r="F71" s="133">
        <f t="shared" si="16"/>
        <v>55664</v>
      </c>
      <c r="G71" s="145">
        <f t="shared" si="22"/>
        <v>12500</v>
      </c>
      <c r="H71" s="134">
        <f t="shared" si="17"/>
        <v>0.16412108714010545</v>
      </c>
      <c r="I71" s="135">
        <f t="shared" si="18"/>
        <v>6.0263544323363477E-2</v>
      </c>
      <c r="J71" s="135">
        <f t="shared" si="19"/>
        <v>1.5966386554621848E-2</v>
      </c>
      <c r="K71" s="135">
        <f t="shared" si="20"/>
        <v>6.3066863530900658E-2</v>
      </c>
      <c r="L71" s="144">
        <f t="shared" si="21"/>
        <v>0.14610855773445641</v>
      </c>
    </row>
    <row r="72" spans="1:25" x14ac:dyDescent="0.25">
      <c r="A72" s="137" t="s">
        <v>111</v>
      </c>
      <c r="B72" s="138">
        <v>25206</v>
      </c>
      <c r="C72" s="139">
        <v>8425</v>
      </c>
      <c r="D72" s="139">
        <v>20</v>
      </c>
      <c r="E72" s="139">
        <v>1280</v>
      </c>
      <c r="F72" s="140">
        <f t="shared" si="16"/>
        <v>34931</v>
      </c>
      <c r="G72" s="175">
        <f t="shared" si="22"/>
        <v>15000</v>
      </c>
      <c r="H72" s="141">
        <f t="shared" si="17"/>
        <v>7.9723186017604503E-2</v>
      </c>
      <c r="I72" s="142">
        <f t="shared" si="18"/>
        <v>0.16278305896900844</v>
      </c>
      <c r="J72" s="142">
        <f t="shared" si="19"/>
        <v>5.6022408963585435E-3</v>
      </c>
      <c r="K72" s="142">
        <f t="shared" si="20"/>
        <v>0.13499261759122547</v>
      </c>
      <c r="L72" s="143">
        <f t="shared" si="21"/>
        <v>9.1687949666252822E-2</v>
      </c>
    </row>
    <row r="73" spans="1:25" x14ac:dyDescent="0.25">
      <c r="A73" s="130" t="s">
        <v>112</v>
      </c>
      <c r="B73" s="131">
        <v>40788</v>
      </c>
      <c r="C73" s="132">
        <v>10938</v>
      </c>
      <c r="D73" s="132">
        <v>276</v>
      </c>
      <c r="E73" s="132">
        <v>1561</v>
      </c>
      <c r="F73" s="133">
        <f t="shared" si="16"/>
        <v>53563</v>
      </c>
      <c r="G73" s="145">
        <f t="shared" si="22"/>
        <v>17500</v>
      </c>
      <c r="H73" s="134">
        <f t="shared" si="17"/>
        <v>0.1290069551410796</v>
      </c>
      <c r="I73" s="135">
        <f t="shared" si="18"/>
        <v>0.21133781590540227</v>
      </c>
      <c r="J73" s="135">
        <f t="shared" si="19"/>
        <v>7.7310924369747902E-2</v>
      </c>
      <c r="K73" s="135">
        <f t="shared" si="20"/>
        <v>0.16462771567179921</v>
      </c>
      <c r="L73" s="144">
        <f t="shared" si="21"/>
        <v>0.14059378912637771</v>
      </c>
    </row>
    <row r="74" spans="1:25" x14ac:dyDescent="0.25">
      <c r="A74" s="137" t="s">
        <v>113</v>
      </c>
      <c r="B74" s="138">
        <v>26593</v>
      </c>
      <c r="C74" s="139">
        <v>9111</v>
      </c>
      <c r="D74" s="139">
        <v>201</v>
      </c>
      <c r="E74" s="139">
        <v>1223</v>
      </c>
      <c r="F74" s="140">
        <f t="shared" si="16"/>
        <v>37128</v>
      </c>
      <c r="G74" s="175">
        <f t="shared" si="22"/>
        <v>20000</v>
      </c>
      <c r="H74" s="141">
        <f t="shared" si="17"/>
        <v>8.411008036841057E-2</v>
      </c>
      <c r="I74" s="142">
        <f t="shared" si="18"/>
        <v>0.17603756086250869</v>
      </c>
      <c r="J74" s="142">
        <f t="shared" si="19"/>
        <v>5.6302521008403363E-2</v>
      </c>
      <c r="K74" s="142">
        <f t="shared" si="20"/>
        <v>0.12898122758911623</v>
      </c>
      <c r="L74" s="143">
        <f t="shared" si="21"/>
        <v>9.7454701989883902E-2</v>
      </c>
    </row>
    <row r="75" spans="1:25" x14ac:dyDescent="0.25">
      <c r="A75" s="130" t="s">
        <v>114</v>
      </c>
      <c r="B75" s="131">
        <v>9723</v>
      </c>
      <c r="C75" s="132">
        <v>6287</v>
      </c>
      <c r="D75" s="132">
        <v>92</v>
      </c>
      <c r="E75" s="132">
        <v>456</v>
      </c>
      <c r="F75" s="133">
        <f t="shared" si="16"/>
        <v>16558</v>
      </c>
      <c r="G75" s="145">
        <f t="shared" si="22"/>
        <v>22500</v>
      </c>
      <c r="H75" s="134">
        <f t="shared" si="17"/>
        <v>3.0752540571656297E-2</v>
      </c>
      <c r="I75" s="135">
        <f t="shared" si="18"/>
        <v>0.12147383878197697</v>
      </c>
      <c r="J75" s="135">
        <f t="shared" si="19"/>
        <v>2.5770308123249298E-2</v>
      </c>
      <c r="K75" s="135">
        <f t="shared" si="20"/>
        <v>4.809112001687408E-2</v>
      </c>
      <c r="L75" s="144">
        <f t="shared" si="21"/>
        <v>4.3461941272045293E-2</v>
      </c>
    </row>
    <row r="76" spans="1:25" x14ac:dyDescent="0.25">
      <c r="A76" s="137" t="s">
        <v>115</v>
      </c>
      <c r="B76" s="138">
        <v>5818</v>
      </c>
      <c r="C76" s="139">
        <v>2817</v>
      </c>
      <c r="D76" s="139">
        <v>21</v>
      </c>
      <c r="E76" s="139">
        <v>225</v>
      </c>
      <c r="F76" s="140">
        <f t="shared" si="16"/>
        <v>8881</v>
      </c>
      <c r="G76" s="175">
        <f t="shared" si="22"/>
        <v>25000</v>
      </c>
      <c r="H76" s="141">
        <f t="shared" si="17"/>
        <v>1.840155106920666E-2</v>
      </c>
      <c r="I76" s="142">
        <f t="shared" si="18"/>
        <v>5.4428472061210292E-2</v>
      </c>
      <c r="J76" s="142">
        <f t="shared" si="19"/>
        <v>5.8823529411764705E-3</v>
      </c>
      <c r="K76" s="142">
        <f t="shared" si="20"/>
        <v>2.3729171060957604E-2</v>
      </c>
      <c r="L76" s="143">
        <f t="shared" si="21"/>
        <v>2.3311118518965713E-2</v>
      </c>
    </row>
    <row r="77" spans="1:25" x14ac:dyDescent="0.25">
      <c r="A77" s="130" t="s">
        <v>116</v>
      </c>
      <c r="B77" s="131">
        <v>20337</v>
      </c>
      <c r="C77" s="132">
        <v>604</v>
      </c>
      <c r="D77" s="132">
        <v>154</v>
      </c>
      <c r="E77" s="132">
        <v>51</v>
      </c>
      <c r="F77" s="133">
        <f t="shared" si="16"/>
        <v>21146</v>
      </c>
      <c r="G77" s="145">
        <f t="shared" si="22"/>
        <v>27500</v>
      </c>
      <c r="H77" s="134">
        <f t="shared" si="17"/>
        <v>6.4323194241054621E-2</v>
      </c>
      <c r="I77" s="135">
        <f t="shared" si="18"/>
        <v>1.1670144524306361E-2</v>
      </c>
      <c r="J77" s="135">
        <f t="shared" si="19"/>
        <v>4.3137254901960784E-2</v>
      </c>
      <c r="K77" s="135">
        <f t="shared" si="20"/>
        <v>5.3786121071503906E-3</v>
      </c>
      <c r="L77" s="144">
        <f t="shared" si="21"/>
        <v>5.5504663011152908E-2</v>
      </c>
    </row>
    <row r="78" spans="1:25" x14ac:dyDescent="0.25">
      <c r="A78" s="137" t="s">
        <v>117</v>
      </c>
      <c r="B78" s="138">
        <v>3242</v>
      </c>
      <c r="C78" s="139">
        <v>5239</v>
      </c>
      <c r="D78" s="139">
        <v>1016</v>
      </c>
      <c r="E78" s="139">
        <v>1357</v>
      </c>
      <c r="F78" s="140">
        <f t="shared" si="16"/>
        <v>10854</v>
      </c>
      <c r="G78" s="175">
        <f t="shared" si="22"/>
        <v>30000</v>
      </c>
      <c r="H78" s="141">
        <f t="shared" si="17"/>
        <v>1.025400972264833E-2</v>
      </c>
      <c r="I78" s="142">
        <f t="shared" si="18"/>
        <v>0.10122497874642554</v>
      </c>
      <c r="J78" s="142">
        <f t="shared" si="19"/>
        <v>0.28459383753501399</v>
      </c>
      <c r="K78" s="142">
        <f t="shared" si="20"/>
        <v>0.14311326724319764</v>
      </c>
      <c r="L78" s="143">
        <f t="shared" si="21"/>
        <v>2.848990883964124E-2</v>
      </c>
    </row>
    <row r="79" spans="1:25" x14ac:dyDescent="0.25">
      <c r="A79" s="130" t="s">
        <v>118</v>
      </c>
      <c r="B79" s="131">
        <v>474</v>
      </c>
      <c r="C79" s="132">
        <v>1369</v>
      </c>
      <c r="D79" s="132">
        <v>375</v>
      </c>
      <c r="E79" s="132">
        <v>759</v>
      </c>
      <c r="F79" s="133">
        <f t="shared" si="16"/>
        <v>2977</v>
      </c>
      <c r="G79" s="145">
        <f t="shared" si="22"/>
        <v>32500</v>
      </c>
      <c r="H79" s="134">
        <f t="shared" si="17"/>
        <v>1.4991982136136053E-3</v>
      </c>
      <c r="I79" s="135">
        <f t="shared" si="18"/>
        <v>2.6451039493005642E-2</v>
      </c>
      <c r="J79" s="135">
        <f t="shared" si="19"/>
        <v>0.10504201680672269</v>
      </c>
      <c r="K79" s="135">
        <f t="shared" si="20"/>
        <v>8.0046403712296987E-2</v>
      </c>
      <c r="L79" s="144">
        <f t="shared" si="21"/>
        <v>7.8141200124941922E-3</v>
      </c>
    </row>
    <row r="80" spans="1:25" x14ac:dyDescent="0.25">
      <c r="A80" s="137" t="s">
        <v>119</v>
      </c>
      <c r="B80" s="138">
        <v>115</v>
      </c>
      <c r="C80" s="139">
        <v>135</v>
      </c>
      <c r="D80" s="139">
        <v>758</v>
      </c>
      <c r="E80" s="139">
        <v>434</v>
      </c>
      <c r="F80" s="140">
        <f>SUM(B80:E80)</f>
        <v>1442</v>
      </c>
      <c r="G80" s="175">
        <f>G79+2500</f>
        <v>35000</v>
      </c>
      <c r="H80" s="141">
        <f t="shared" si="17"/>
        <v>3.6372952439992537E-4</v>
      </c>
      <c r="I80" s="142">
        <f t="shared" si="18"/>
        <v>2.6083932297704614E-3</v>
      </c>
      <c r="J80" s="142">
        <f t="shared" si="19"/>
        <v>0.21232492997198879</v>
      </c>
      <c r="K80" s="142">
        <f t="shared" si="20"/>
        <v>4.5770934402024892E-2</v>
      </c>
      <c r="L80" s="143">
        <f t="shared" si="21"/>
        <v>3.785005394026411E-3</v>
      </c>
    </row>
    <row r="81" spans="1:12" ht="15.75" thickBot="1" x14ac:dyDescent="0.3">
      <c r="A81" s="145" t="s">
        <v>120</v>
      </c>
      <c r="B81" s="131">
        <v>190</v>
      </c>
      <c r="C81" s="132">
        <v>90</v>
      </c>
      <c r="D81" s="132">
        <v>233</v>
      </c>
      <c r="E81" s="132">
        <v>249</v>
      </c>
      <c r="F81" s="133">
        <f t="shared" si="16"/>
        <v>762</v>
      </c>
      <c r="G81" s="145" t="s">
        <v>120</v>
      </c>
      <c r="H81" s="134">
        <f t="shared" si="17"/>
        <v>6.0094443161726803E-4</v>
      </c>
      <c r="I81" s="135">
        <f t="shared" si="18"/>
        <v>1.7389288198469742E-3</v>
      </c>
      <c r="J81" s="135">
        <f t="shared" si="19"/>
        <v>6.5266106442577035E-2</v>
      </c>
      <c r="K81" s="135">
        <f t="shared" si="20"/>
        <v>2.6260282640793081E-2</v>
      </c>
      <c r="L81" s="144">
        <f t="shared" si="21"/>
        <v>2.0001207421970354E-3</v>
      </c>
    </row>
    <row r="82" spans="1:12" ht="16.5" thickTop="1" thickBot="1" x14ac:dyDescent="0.3">
      <c r="A82" s="146" t="s">
        <v>105</v>
      </c>
      <c r="B82" s="147">
        <f>SUM(B67:B81)</f>
        <v>316169</v>
      </c>
      <c r="C82" s="148">
        <f>SUM(C67:C81)</f>
        <v>51756</v>
      </c>
      <c r="D82" s="148">
        <f>SUM(D67:D81)</f>
        <v>3570</v>
      </c>
      <c r="E82" s="148">
        <f>SUM(E67:E81)</f>
        <v>9482</v>
      </c>
      <c r="F82" s="149">
        <f>SUM(F67:F81)</f>
        <v>380977</v>
      </c>
      <c r="G82" s="176" t="s">
        <v>105</v>
      </c>
      <c r="H82" s="150">
        <f>B82/$F$82</f>
        <v>0.82988999335917912</v>
      </c>
      <c r="I82" s="151">
        <f>C82/$F$82</f>
        <v>0.13585072064717818</v>
      </c>
      <c r="J82" s="151">
        <f>D82/$F$82</f>
        <v>9.3706444221042223E-3</v>
      </c>
      <c r="K82" s="151">
        <f>E82/$F$82</f>
        <v>2.4888641571538438E-2</v>
      </c>
      <c r="L82" s="152">
        <f t="shared" si="21"/>
        <v>1</v>
      </c>
    </row>
  </sheetData>
  <mergeCells count="16">
    <mergeCell ref="T46:Y46"/>
    <mergeCell ref="A64:F64"/>
    <mergeCell ref="G64:L64"/>
    <mergeCell ref="A65:F65"/>
    <mergeCell ref="G65:L65"/>
    <mergeCell ref="A46:F46"/>
    <mergeCell ref="G46:L46"/>
    <mergeCell ref="N46:S46"/>
    <mergeCell ref="N44:Y44"/>
    <mergeCell ref="N45:S45"/>
    <mergeCell ref="T45:Y45"/>
    <mergeCell ref="A3:F3"/>
    <mergeCell ref="G3:M3"/>
    <mergeCell ref="A44:L44"/>
    <mergeCell ref="A45:F45"/>
    <mergeCell ref="G45:L45"/>
  </mergeCells>
  <hyperlinks>
    <hyperlink ref="A1" location="Índice!A1" display="Volt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Z50"/>
  <sheetViews>
    <sheetView zoomScale="85" zoomScaleNormal="85" workbookViewId="0"/>
  </sheetViews>
  <sheetFormatPr defaultColWidth="0" defaultRowHeight="15" x14ac:dyDescent="0.25"/>
  <cols>
    <col min="1" max="1" width="21" style="31" bestFit="1" customWidth="1"/>
    <col min="2" max="2" width="30.5703125" style="31" bestFit="1" customWidth="1"/>
    <col min="3" max="5" width="30" style="31" customWidth="1"/>
    <col min="6" max="6" width="25.42578125" style="31" customWidth="1"/>
    <col min="7" max="12" width="24.42578125" style="31" customWidth="1"/>
    <col min="13" max="13" width="22" style="31" bestFit="1" customWidth="1"/>
    <col min="14" max="26" width="9.140625" style="31" customWidth="1"/>
    <col min="27" max="16384" width="9.140625" style="31" hidden="1"/>
  </cols>
  <sheetData>
    <row r="1" spans="1:14" x14ac:dyDescent="0.25">
      <c r="A1" s="43" t="s">
        <v>72</v>
      </c>
    </row>
    <row r="3" spans="1:14" ht="33.75" customHeight="1" x14ac:dyDescent="0.25">
      <c r="A3" s="421" t="s">
        <v>229</v>
      </c>
      <c r="B3" s="421"/>
      <c r="C3" s="421"/>
      <c r="D3" s="421"/>
    </row>
    <row r="4" spans="1:14" ht="17.100000000000001" customHeight="1" x14ac:dyDescent="0.25">
      <c r="A4" s="65" t="s">
        <v>95</v>
      </c>
      <c r="B4" s="65" t="s">
        <v>122</v>
      </c>
      <c r="C4" s="65" t="s">
        <v>123</v>
      </c>
      <c r="D4" s="65" t="s">
        <v>124</v>
      </c>
    </row>
    <row r="5" spans="1:14" ht="17.100000000000001" customHeight="1" x14ac:dyDescent="0.25">
      <c r="A5" s="65" t="s">
        <v>126</v>
      </c>
      <c r="B5" s="343">
        <f>C36</f>
        <v>57.435849536884973</v>
      </c>
      <c r="C5" s="343">
        <f>D36</f>
        <v>42.503200163994165</v>
      </c>
      <c r="D5" s="343">
        <f>E36</f>
        <v>37.056162710338953</v>
      </c>
    </row>
    <row r="6" spans="1:14" ht="17.100000000000001" customHeight="1" x14ac:dyDescent="0.25">
      <c r="A6" s="65" t="s">
        <v>127</v>
      </c>
      <c r="B6" s="342">
        <f>C39</f>
        <v>53.34834285714286</v>
      </c>
      <c r="C6" s="342">
        <f>D39</f>
        <v>44.848674521354937</v>
      </c>
      <c r="D6" s="342">
        <f>E39</f>
        <v>38.96716911005575</v>
      </c>
    </row>
    <row r="7" spans="1:14" ht="17.100000000000001" customHeight="1" x14ac:dyDescent="0.25">
      <c r="A7" s="65" t="s">
        <v>128</v>
      </c>
      <c r="B7" s="343">
        <f>C42</f>
        <v>51.794662269894189</v>
      </c>
      <c r="C7" s="343">
        <f>D42</f>
        <v>42.431584053876669</v>
      </c>
      <c r="D7" s="343">
        <f>E42</f>
        <v>36.948106716384785</v>
      </c>
    </row>
    <row r="8" spans="1:14" ht="17.100000000000001" customHeight="1" thickBot="1" x14ac:dyDescent="0.3">
      <c r="A8" s="65" t="s">
        <v>90</v>
      </c>
      <c r="B8" s="342">
        <f>C45</f>
        <v>53.67102906736465</v>
      </c>
      <c r="C8" s="342">
        <f>D45</f>
        <v>41.626896997093965</v>
      </c>
      <c r="D8" s="342">
        <f>E45</f>
        <v>37.390975296301583</v>
      </c>
    </row>
    <row r="9" spans="1:14" x14ac:dyDescent="0.25">
      <c r="A9" s="416" t="s">
        <v>208</v>
      </c>
      <c r="B9" s="416"/>
      <c r="C9" s="416"/>
      <c r="D9" s="416"/>
    </row>
    <row r="13" spans="1:14" ht="39.75" customHeight="1" x14ac:dyDescent="0.25">
      <c r="A13" s="437"/>
      <c r="B13" s="437"/>
      <c r="C13" s="437"/>
      <c r="D13" s="437"/>
      <c r="E13" s="37"/>
      <c r="F13" s="279"/>
      <c r="G13" s="279"/>
      <c r="H13" s="279"/>
      <c r="I13" s="437"/>
      <c r="J13" s="437"/>
      <c r="K13" s="437"/>
      <c r="L13" s="437"/>
      <c r="M13" s="437"/>
      <c r="N13" s="437"/>
    </row>
    <row r="31" spans="1:12" x14ac:dyDescent="0.25">
      <c r="A31" s="417" t="s">
        <v>121</v>
      </c>
      <c r="B31" s="417"/>
      <c r="C31" s="417"/>
      <c r="D31" s="417"/>
      <c r="E31" s="417"/>
      <c r="F31" s="417"/>
      <c r="G31" s="417"/>
      <c r="H31" s="417"/>
      <c r="I31" s="417"/>
      <c r="J31" s="417"/>
      <c r="K31" s="417"/>
      <c r="L31" s="417"/>
    </row>
    <row r="32" spans="1:12" x14ac:dyDescent="0.25">
      <c r="A32" s="436" t="s">
        <v>74</v>
      </c>
      <c r="B32" s="436"/>
      <c r="C32" s="436"/>
      <c r="D32" s="436"/>
      <c r="E32" s="436"/>
      <c r="F32" s="100"/>
      <c r="G32" s="414" t="s">
        <v>145</v>
      </c>
      <c r="H32" s="414"/>
      <c r="I32" s="414"/>
      <c r="J32" s="415" t="s">
        <v>146</v>
      </c>
      <c r="K32" s="415"/>
      <c r="L32" s="415"/>
    </row>
    <row r="33" spans="1:12" x14ac:dyDescent="0.25">
      <c r="A33" s="244" t="s">
        <v>95</v>
      </c>
      <c r="B33" s="244" t="s">
        <v>77</v>
      </c>
      <c r="C33" s="100" t="s">
        <v>122</v>
      </c>
      <c r="D33" s="100" t="s">
        <v>123</v>
      </c>
      <c r="E33" s="100" t="s">
        <v>124</v>
      </c>
      <c r="F33" s="247" t="s">
        <v>125</v>
      </c>
      <c r="G33" s="220" t="s">
        <v>122</v>
      </c>
      <c r="H33" s="220" t="s">
        <v>123</v>
      </c>
      <c r="I33" s="220" t="s">
        <v>124</v>
      </c>
      <c r="J33" s="245" t="s">
        <v>122</v>
      </c>
      <c r="K33" s="245" t="s">
        <v>123</v>
      </c>
      <c r="L33" s="245" t="s">
        <v>124</v>
      </c>
    </row>
    <row r="34" spans="1:12" x14ac:dyDescent="0.25">
      <c r="A34" s="93" t="s">
        <v>84</v>
      </c>
      <c r="B34" s="221" t="s">
        <v>85</v>
      </c>
      <c r="C34" s="222">
        <v>243568</v>
      </c>
      <c r="D34" s="222">
        <v>175616</v>
      </c>
      <c r="E34" s="222">
        <v>124442</v>
      </c>
      <c r="F34" s="223">
        <f>C34+D34+E34</f>
        <v>543626</v>
      </c>
      <c r="G34" s="224">
        <f>C34/C$48</f>
        <v>0.78470588993343948</v>
      </c>
      <c r="H34" s="224">
        <f>D34/D$48</f>
        <v>0.79982146842222723</v>
      </c>
      <c r="I34" s="224">
        <f>E34/E$48</f>
        <v>0.78356578408840472</v>
      </c>
      <c r="J34" s="266">
        <f t="shared" ref="J34:J45" si="0">C34/$F34</f>
        <v>0.44804332390283025</v>
      </c>
      <c r="K34" s="266">
        <f t="shared" ref="K34:K45" si="1">D34/$F34</f>
        <v>0.32304562327776815</v>
      </c>
      <c r="L34" s="266">
        <f t="shared" ref="L34:L45" si="2">E34/$F34</f>
        <v>0.22891105281940158</v>
      </c>
    </row>
    <row r="35" spans="1:12" x14ac:dyDescent="0.25">
      <c r="A35" s="94" t="s">
        <v>84</v>
      </c>
      <c r="B35" s="221" t="s">
        <v>86</v>
      </c>
      <c r="C35" s="222">
        <v>10275.573965806498</v>
      </c>
      <c r="D35" s="222">
        <v>10584.647067695872</v>
      </c>
      <c r="E35" s="225">
        <v>7554.3865537470629</v>
      </c>
      <c r="F35" s="226">
        <f>(C34*C35+D34*D35+E34*E35)/F34</f>
        <v>9752.5088032313161</v>
      </c>
      <c r="G35" s="227">
        <f>C35/C$49</f>
        <v>0.87195357644264793</v>
      </c>
      <c r="H35" s="227">
        <f>D35/D$49</f>
        <v>0.93672815492458261</v>
      </c>
      <c r="I35" s="227">
        <f>E35/E$49</f>
        <v>0.91570672109272111</v>
      </c>
      <c r="J35" s="267">
        <f t="shared" si="0"/>
        <v>1.053633908272082</v>
      </c>
      <c r="K35" s="267">
        <f t="shared" si="1"/>
        <v>1.0853255589155524</v>
      </c>
      <c r="L35" s="267">
        <f t="shared" si="2"/>
        <v>0.77460956007997184</v>
      </c>
    </row>
    <row r="36" spans="1:12" ht="15.75" thickBot="1" x14ac:dyDescent="0.3">
      <c r="A36" s="96" t="s">
        <v>84</v>
      </c>
      <c r="B36" s="228" t="s">
        <v>87</v>
      </c>
      <c r="C36" s="229">
        <v>57.435849536884973</v>
      </c>
      <c r="D36" s="229">
        <v>42.503200163994165</v>
      </c>
      <c r="E36" s="229">
        <v>37.056162710338953</v>
      </c>
      <c r="F36" s="230">
        <f>(C34*C36+D34*D36+E34*E36)/F34</f>
        <v>47.946786945436756</v>
      </c>
      <c r="G36" s="231">
        <f>C36/C$50</f>
        <v>1.0204084681129992</v>
      </c>
      <c r="H36" s="231">
        <f>D36/D$50</f>
        <v>1.0001679549218552</v>
      </c>
      <c r="I36" s="231">
        <f>E36/E$50</f>
        <v>0.99844500407897896</v>
      </c>
      <c r="J36" s="268">
        <f t="shared" si="0"/>
        <v>1.1979082060753463</v>
      </c>
      <c r="K36" s="268">
        <f t="shared" si="1"/>
        <v>0.88646607774495156</v>
      </c>
      <c r="L36" s="268">
        <f t="shared" si="2"/>
        <v>0.77286018670049172</v>
      </c>
    </row>
    <row r="37" spans="1:12" x14ac:dyDescent="0.25">
      <c r="A37" s="93" t="s">
        <v>88</v>
      </c>
      <c r="B37" s="221" t="s">
        <v>85</v>
      </c>
      <c r="C37" s="222">
        <v>4375</v>
      </c>
      <c r="D37" s="222">
        <v>2716</v>
      </c>
      <c r="E37" s="222">
        <v>4843</v>
      </c>
      <c r="F37" s="223">
        <f>C37+D37+E37</f>
        <v>11934</v>
      </c>
      <c r="G37" s="224">
        <f>C37/$C$48</f>
        <v>1.4094988949528663E-2</v>
      </c>
      <c r="H37" s="224">
        <f>D37/$C$48</f>
        <v>8.7501691398673941E-3</v>
      </c>
      <c r="I37" s="224">
        <f>E37/$C$48</f>
        <v>1.5602750053158244E-2</v>
      </c>
      <c r="J37" s="266">
        <f t="shared" si="0"/>
        <v>0.36659963130551365</v>
      </c>
      <c r="K37" s="266">
        <f t="shared" si="1"/>
        <v>0.22758505111446287</v>
      </c>
      <c r="L37" s="266">
        <f t="shared" si="2"/>
        <v>0.40581531758002348</v>
      </c>
    </row>
    <row r="38" spans="1:12" x14ac:dyDescent="0.25">
      <c r="A38" s="94" t="s">
        <v>88</v>
      </c>
      <c r="B38" s="221" t="s">
        <v>86</v>
      </c>
      <c r="C38" s="222">
        <v>29137.207359072312</v>
      </c>
      <c r="D38" s="222">
        <v>20310.590888443305</v>
      </c>
      <c r="E38" s="225">
        <v>12090.286384222352</v>
      </c>
      <c r="F38" s="226">
        <f>(C37*C38+D37*D38+E37*E38)/F37</f>
        <v>20210.49974926615</v>
      </c>
      <c r="G38" s="227">
        <f>C38/C$49</f>
        <v>2.4724937262713853</v>
      </c>
      <c r="H38" s="227">
        <f>D38/D$49</f>
        <v>1.7974621361183578</v>
      </c>
      <c r="I38" s="227">
        <f>E38/E$49</f>
        <v>1.4655268727911204</v>
      </c>
      <c r="J38" s="267">
        <f t="shared" si="0"/>
        <v>1.4416866342026151</v>
      </c>
      <c r="K38" s="267">
        <f t="shared" si="1"/>
        <v>1.0049524326671233</v>
      </c>
      <c r="L38" s="267">
        <f t="shared" si="2"/>
        <v>0.59821808140401644</v>
      </c>
    </row>
    <row r="39" spans="1:12" ht="15.75" thickBot="1" x14ac:dyDescent="0.3">
      <c r="A39" s="96" t="s">
        <v>88</v>
      </c>
      <c r="B39" s="228" t="s">
        <v>87</v>
      </c>
      <c r="C39" s="229">
        <v>53.34834285714286</v>
      </c>
      <c r="D39" s="229">
        <v>44.848674521354937</v>
      </c>
      <c r="E39" s="229">
        <v>38.96716911005575</v>
      </c>
      <c r="F39" s="230">
        <f>(C37*C39+D37*D39+E37*E39)/F37</f>
        <v>45.577844813138931</v>
      </c>
      <c r="G39" s="231">
        <f>C39/C$50</f>
        <v>0.94778959918169259</v>
      </c>
      <c r="H39" s="231">
        <f>D39/D$50</f>
        <v>1.055360699992153</v>
      </c>
      <c r="I39" s="231">
        <f>E39/E$50</f>
        <v>1.0499353542125032</v>
      </c>
      <c r="J39" s="268">
        <f t="shared" si="0"/>
        <v>1.170488492289655</v>
      </c>
      <c r="K39" s="268">
        <f t="shared" si="1"/>
        <v>0.98400165047791388</v>
      </c>
      <c r="L39" s="268">
        <f t="shared" si="2"/>
        <v>0.8549585718634618</v>
      </c>
    </row>
    <row r="40" spans="1:12" x14ac:dyDescent="0.25">
      <c r="A40" s="93" t="s">
        <v>89</v>
      </c>
      <c r="B40" s="221" t="s">
        <v>85</v>
      </c>
      <c r="C40" s="222">
        <v>55192</v>
      </c>
      <c r="D40" s="222">
        <v>35043</v>
      </c>
      <c r="E40" s="222">
        <v>22527</v>
      </c>
      <c r="F40" s="223">
        <f>C40+D40+E40</f>
        <v>112762</v>
      </c>
      <c r="G40" s="224">
        <f>C40/$C$48</f>
        <v>0.17781271545197394</v>
      </c>
      <c r="H40" s="224">
        <f>D40/$C$48</f>
        <v>0.11289844520190467</v>
      </c>
      <c r="I40" s="224">
        <f>E40/$C$48</f>
        <v>7.2575500815093077E-2</v>
      </c>
      <c r="J40" s="266">
        <f t="shared" si="0"/>
        <v>0.48945566768946985</v>
      </c>
      <c r="K40" s="266">
        <f t="shared" si="1"/>
        <v>0.31076958549866091</v>
      </c>
      <c r="L40" s="266">
        <f t="shared" si="2"/>
        <v>0.19977474681186924</v>
      </c>
    </row>
    <row r="41" spans="1:12" x14ac:dyDescent="0.25">
      <c r="A41" s="94" t="s">
        <v>89</v>
      </c>
      <c r="B41" s="221" t="s">
        <v>86</v>
      </c>
      <c r="C41" s="222">
        <v>16131.84456436931</v>
      </c>
      <c r="D41" s="222">
        <v>13560.726358509231</v>
      </c>
      <c r="E41" s="225">
        <v>10625.956060199476</v>
      </c>
      <c r="F41" s="226">
        <f>(C40*C41+D40*D41+E40*E41)/F40</f>
        <v>14232.881743371205</v>
      </c>
      <c r="G41" s="227">
        <f>C41/C$49</f>
        <v>1.3688986726509049</v>
      </c>
      <c r="H41" s="227">
        <f>D41/D$49</f>
        <v>1.2001074858709206</v>
      </c>
      <c r="I41" s="227">
        <f>E41/E$49</f>
        <v>1.2880277323820915</v>
      </c>
      <c r="J41" s="267">
        <f t="shared" si="0"/>
        <v>1.1334208247660404</v>
      </c>
      <c r="K41" s="267">
        <f t="shared" si="1"/>
        <v>0.95277446992243708</v>
      </c>
      <c r="L41" s="267">
        <f t="shared" si="2"/>
        <v>0.74657797709507345</v>
      </c>
    </row>
    <row r="42" spans="1:12" ht="15.75" thickBot="1" x14ac:dyDescent="0.3">
      <c r="A42" s="96" t="s">
        <v>89</v>
      </c>
      <c r="B42" s="228" t="s">
        <v>87</v>
      </c>
      <c r="C42" s="229">
        <v>51.794662269894189</v>
      </c>
      <c r="D42" s="229">
        <v>42.431584053876669</v>
      </c>
      <c r="E42" s="229">
        <v>36.948106716384785</v>
      </c>
      <c r="F42" s="230">
        <f>(C40*C42+D40*D42+E40*E42)/F40</f>
        <v>45.918935456980186</v>
      </c>
      <c r="G42" s="231">
        <f>C42/C$50</f>
        <v>0.92018682424662013</v>
      </c>
      <c r="H42" s="231">
        <f>D42/D$50</f>
        <v>0.99848271385484599</v>
      </c>
      <c r="I42" s="231">
        <f>E42/E$50</f>
        <v>0.99553353242532538</v>
      </c>
      <c r="J42" s="268">
        <f t="shared" si="0"/>
        <v>1.1279586896873679</v>
      </c>
      <c r="K42" s="268">
        <f t="shared" si="1"/>
        <v>0.92405417572516046</v>
      </c>
      <c r="L42" s="268">
        <f t="shared" si="2"/>
        <v>0.80463770226119791</v>
      </c>
    </row>
    <row r="43" spans="1:12" x14ac:dyDescent="0.25">
      <c r="A43" s="93" t="s">
        <v>90</v>
      </c>
      <c r="B43" s="221" t="s">
        <v>85</v>
      </c>
      <c r="C43" s="222">
        <v>7259</v>
      </c>
      <c r="D43" s="222">
        <v>6194</v>
      </c>
      <c r="E43" s="222">
        <v>7003</v>
      </c>
      <c r="F43" s="223">
        <f>C43+D43+E43</f>
        <v>20456</v>
      </c>
      <c r="G43" s="224">
        <f>C43/$C$48</f>
        <v>2.3386405665057959E-2</v>
      </c>
      <c r="H43" s="224">
        <f>D43/$C$48</f>
        <v>1.9955282640772697E-2</v>
      </c>
      <c r="I43" s="224">
        <f>E43/$C$48</f>
        <v>2.2561647454525539E-2</v>
      </c>
      <c r="J43" s="266">
        <f t="shared" si="0"/>
        <v>0.35485921001173248</v>
      </c>
      <c r="K43" s="266">
        <f t="shared" si="1"/>
        <v>0.30279624560031287</v>
      </c>
      <c r="L43" s="266">
        <f t="shared" si="2"/>
        <v>0.34234454438795464</v>
      </c>
    </row>
    <row r="44" spans="1:12" x14ac:dyDescent="0.25">
      <c r="A44" s="94" t="s">
        <v>90</v>
      </c>
      <c r="B44" s="221" t="s">
        <v>86</v>
      </c>
      <c r="C44" s="222">
        <v>18904.288846012925</v>
      </c>
      <c r="D44" s="222">
        <v>14826.428174635275</v>
      </c>
      <c r="E44" s="225">
        <v>10307.436991567032</v>
      </c>
      <c r="F44" s="226">
        <f>(C43*C44+D43*D44+E43*E44)/F43</f>
        <v>14726.442613357582</v>
      </c>
      <c r="G44" s="227">
        <f>C44/C$49</f>
        <v>1.6041597602467432</v>
      </c>
      <c r="H44" s="227">
        <f>D44/D$49</f>
        <v>1.3121205288492668</v>
      </c>
      <c r="I44" s="227">
        <f>E44/E$49</f>
        <v>1.2494183694817709</v>
      </c>
      <c r="J44" s="267">
        <f t="shared" si="0"/>
        <v>1.2836969078238787</v>
      </c>
      <c r="K44" s="267">
        <f t="shared" si="1"/>
        <v>1.0067895257464965</v>
      </c>
      <c r="L44" s="267">
        <f t="shared" si="2"/>
        <v>0.69992714888371599</v>
      </c>
    </row>
    <row r="45" spans="1:12" ht="15.75" thickBot="1" x14ac:dyDescent="0.3">
      <c r="A45" s="96" t="s">
        <v>90</v>
      </c>
      <c r="B45" s="228" t="s">
        <v>87</v>
      </c>
      <c r="C45" s="229">
        <v>53.67102906736465</v>
      </c>
      <c r="D45" s="229">
        <v>41.626896997093965</v>
      </c>
      <c r="E45" s="229">
        <v>37.390975296301583</v>
      </c>
      <c r="F45" s="230">
        <f>(C43*C45+D43*D45+E43*E45)/F43</f>
        <v>44.450723504106378</v>
      </c>
      <c r="G45" s="231">
        <f>C45/C$50</f>
        <v>0.95352246017545483</v>
      </c>
      <c r="H45" s="231">
        <f>D45/D$50</f>
        <v>0.97954714653687647</v>
      </c>
      <c r="I45" s="231">
        <f>E45/E$50</f>
        <v>1.0074662283317504</v>
      </c>
      <c r="J45" s="268">
        <f t="shared" si="0"/>
        <v>1.2074275700463344</v>
      </c>
      <c r="K45" s="268">
        <f t="shared" si="1"/>
        <v>0.93647287863038842</v>
      </c>
      <c r="L45" s="268">
        <f t="shared" si="2"/>
        <v>0.84117810349807665</v>
      </c>
    </row>
    <row r="46" spans="1:12" x14ac:dyDescent="0.25">
      <c r="A46" s="435" t="s">
        <v>91</v>
      </c>
      <c r="B46" s="435"/>
      <c r="C46" s="435"/>
      <c r="D46" s="435"/>
      <c r="E46" s="435"/>
      <c r="F46" s="435"/>
      <c r="G46" s="435"/>
      <c r="H46" s="435"/>
      <c r="I46" s="435"/>
      <c r="J46" s="435"/>
      <c r="K46" s="435"/>
      <c r="L46" s="435"/>
    </row>
    <row r="47" spans="1:12" x14ac:dyDescent="0.25">
      <c r="A47" s="232" t="s">
        <v>95</v>
      </c>
      <c r="B47" s="100" t="s">
        <v>77</v>
      </c>
      <c r="C47" s="100" t="s">
        <v>122</v>
      </c>
      <c r="D47" s="100" t="s">
        <v>123</v>
      </c>
      <c r="E47" s="100" t="s">
        <v>124</v>
      </c>
      <c r="F47" s="188" t="s">
        <v>80</v>
      </c>
      <c r="G47" s="233"/>
      <c r="H47" s="233"/>
      <c r="I47" s="233"/>
      <c r="J47" s="269"/>
      <c r="K47" s="269"/>
      <c r="L47" s="269"/>
    </row>
    <row r="48" spans="1:12" x14ac:dyDescent="0.25">
      <c r="A48" s="121" t="s">
        <v>105</v>
      </c>
      <c r="B48" s="221" t="s">
        <v>85</v>
      </c>
      <c r="C48" s="234">
        <f>SUM(C34,C37,C40,C43)</f>
        <v>310394</v>
      </c>
      <c r="D48" s="234">
        <f t="shared" ref="D48:F48" si="3">SUM(D34,D37,D40,D43)</f>
        <v>219569</v>
      </c>
      <c r="E48" s="234">
        <f t="shared" si="3"/>
        <v>158815</v>
      </c>
      <c r="F48" s="235">
        <f t="shared" si="3"/>
        <v>688778</v>
      </c>
      <c r="G48" s="236"/>
      <c r="H48" s="236"/>
      <c r="I48" s="236"/>
      <c r="J48" s="237"/>
      <c r="K48" s="237"/>
      <c r="L48" s="237"/>
    </row>
    <row r="49" spans="1:12" x14ac:dyDescent="0.25">
      <c r="A49" s="122" t="s">
        <v>105</v>
      </c>
      <c r="B49" s="221" t="s">
        <v>86</v>
      </c>
      <c r="C49" s="234">
        <f>(C34*C35+C37*C38+C40*C41+C43*C44)/C48</f>
        <v>11784.542484163279</v>
      </c>
      <c r="D49" s="234">
        <f>(D34*D35+D37*D38+D40*D41+D43*D44)/D48</f>
        <v>11299.593176579665</v>
      </c>
      <c r="E49" s="234">
        <f>(E34*E35+E37*E38+E40*E41+E43*E44)/E48</f>
        <v>8249.7882561485894</v>
      </c>
      <c r="F49" s="235">
        <f>(F34*F35+F37*F38+F40*F41+F43*F44)/F48</f>
        <v>10814.924077014706</v>
      </c>
      <c r="G49" s="238"/>
      <c r="H49" s="238"/>
      <c r="I49" s="238"/>
      <c r="J49" s="239"/>
      <c r="K49" s="239"/>
      <c r="L49" s="239"/>
    </row>
    <row r="50" spans="1:12" ht="15.75" thickBot="1" x14ac:dyDescent="0.3">
      <c r="A50" s="123" t="s">
        <v>105</v>
      </c>
      <c r="B50" s="228" t="s">
        <v>87</v>
      </c>
      <c r="C50" s="240">
        <f>(C34*C36+C37*C39+C40*C42+C43*C45)/C48</f>
        <v>56.287115730329838</v>
      </c>
      <c r="D50" s="240">
        <f>(D34*D36+D37*D39+D40*D42+D43*D45)/D48</f>
        <v>42.496062741097333</v>
      </c>
      <c r="E50" s="240">
        <f>(E34*E36+E37*E39+E40*E42+E43*E45)/E48</f>
        <v>37.11387463400812</v>
      </c>
      <c r="F50" s="241">
        <f>(F34*F36+F37*F39+F40*F42+F43*F45)/F48</f>
        <v>47.469926449451059</v>
      </c>
      <c r="G50" s="242"/>
      <c r="H50" s="242"/>
      <c r="I50" s="242"/>
      <c r="J50" s="243"/>
      <c r="K50" s="243"/>
      <c r="L50" s="243"/>
    </row>
  </sheetData>
  <mergeCells count="9">
    <mergeCell ref="A46:L46"/>
    <mergeCell ref="A32:E32"/>
    <mergeCell ref="G32:I32"/>
    <mergeCell ref="A3:D3"/>
    <mergeCell ref="A13:D13"/>
    <mergeCell ref="J32:L32"/>
    <mergeCell ref="I13:N13"/>
    <mergeCell ref="A9:D9"/>
    <mergeCell ref="A31:L31"/>
  </mergeCells>
  <hyperlinks>
    <hyperlink ref="A1" location="Índice!A1" display="Volt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E46"/>
  <sheetViews>
    <sheetView zoomScaleNormal="100" workbookViewId="0">
      <pane ySplit="3" topLeftCell="A4" activePane="bottomLeft" state="frozen"/>
      <selection pane="bottomLeft" sqref="A1:B1"/>
    </sheetView>
  </sheetViews>
  <sheetFormatPr defaultRowHeight="15" x14ac:dyDescent="0.25"/>
  <cols>
    <col min="1" max="1" width="10" style="1" customWidth="1"/>
    <col min="2" max="2" width="9.28515625" style="277" customWidth="1"/>
    <col min="3" max="3" width="10.42578125" style="277" customWidth="1"/>
    <col min="4" max="4" width="9.85546875" style="277" customWidth="1"/>
    <col min="5" max="5" width="9.5703125" style="277" customWidth="1"/>
    <col min="6" max="16384" width="9.140625" style="1"/>
  </cols>
  <sheetData>
    <row r="1" spans="1:5" x14ac:dyDescent="0.25">
      <c r="A1" s="439" t="s">
        <v>72</v>
      </c>
      <c r="B1" s="439"/>
    </row>
    <row r="3" spans="1:5" ht="33.75" customHeight="1" x14ac:dyDescent="0.25">
      <c r="A3" s="288" t="s">
        <v>213</v>
      </c>
      <c r="B3" s="2" t="s">
        <v>184</v>
      </c>
      <c r="C3" s="2" t="s">
        <v>185</v>
      </c>
      <c r="D3" s="2" t="s">
        <v>186</v>
      </c>
      <c r="E3" s="2" t="s">
        <v>187</v>
      </c>
    </row>
    <row r="4" spans="1:5" x14ac:dyDescent="0.25">
      <c r="A4" s="281">
        <v>2019</v>
      </c>
      <c r="B4" s="282">
        <v>2999</v>
      </c>
      <c r="C4" s="282">
        <v>13</v>
      </c>
      <c r="D4" s="282">
        <v>1169</v>
      </c>
      <c r="E4" s="282">
        <v>57421</v>
      </c>
    </row>
    <row r="5" spans="1:5" x14ac:dyDescent="0.25">
      <c r="A5" s="283">
        <v>2020</v>
      </c>
      <c r="B5" s="284">
        <v>4086</v>
      </c>
      <c r="C5" s="284">
        <v>3</v>
      </c>
      <c r="D5" s="284">
        <v>1275</v>
      </c>
      <c r="E5" s="284">
        <v>63650</v>
      </c>
    </row>
    <row r="6" spans="1:5" x14ac:dyDescent="0.25">
      <c r="A6" s="281">
        <v>2021</v>
      </c>
      <c r="B6" s="282">
        <v>2237</v>
      </c>
      <c r="C6" s="282">
        <v>26</v>
      </c>
      <c r="D6" s="282">
        <v>525</v>
      </c>
      <c r="E6" s="282">
        <v>15457</v>
      </c>
    </row>
    <row r="7" spans="1:5" x14ac:dyDescent="0.25">
      <c r="A7" s="283">
        <v>2022</v>
      </c>
      <c r="B7" s="284">
        <v>2291</v>
      </c>
      <c r="C7" s="284">
        <v>33</v>
      </c>
      <c r="D7" s="284">
        <v>527</v>
      </c>
      <c r="E7" s="284">
        <v>11428</v>
      </c>
    </row>
    <row r="8" spans="1:5" x14ac:dyDescent="0.25">
      <c r="A8" s="281">
        <v>2023</v>
      </c>
      <c r="B8" s="282">
        <v>1879</v>
      </c>
      <c r="C8" s="282">
        <v>861</v>
      </c>
      <c r="D8" s="282">
        <v>627</v>
      </c>
      <c r="E8" s="282">
        <v>10683</v>
      </c>
    </row>
    <row r="9" spans="1:5" x14ac:dyDescent="0.25">
      <c r="A9" s="283">
        <v>2024</v>
      </c>
      <c r="B9" s="284">
        <v>2115</v>
      </c>
      <c r="C9" s="284">
        <v>3174</v>
      </c>
      <c r="D9" s="284">
        <v>628</v>
      </c>
      <c r="E9" s="284">
        <v>9926</v>
      </c>
    </row>
    <row r="10" spans="1:5" x14ac:dyDescent="0.25">
      <c r="A10" s="281">
        <v>2025</v>
      </c>
      <c r="B10" s="282">
        <v>2300</v>
      </c>
      <c r="C10" s="282">
        <v>1254</v>
      </c>
      <c r="D10" s="282">
        <v>715</v>
      </c>
      <c r="E10" s="282">
        <v>8557</v>
      </c>
    </row>
    <row r="11" spans="1:5" x14ac:dyDescent="0.25">
      <c r="A11" s="283">
        <v>2026</v>
      </c>
      <c r="B11" s="284">
        <v>2590</v>
      </c>
      <c r="C11" s="284">
        <v>1350</v>
      </c>
      <c r="D11" s="284">
        <v>766</v>
      </c>
      <c r="E11" s="284">
        <v>6589</v>
      </c>
    </row>
    <row r="12" spans="1:5" x14ac:dyDescent="0.25">
      <c r="A12" s="281">
        <v>2027</v>
      </c>
      <c r="B12" s="282">
        <v>2842</v>
      </c>
      <c r="C12" s="282">
        <v>1365</v>
      </c>
      <c r="D12" s="282">
        <v>828</v>
      </c>
      <c r="E12" s="282">
        <v>5738</v>
      </c>
    </row>
    <row r="13" spans="1:5" x14ac:dyDescent="0.25">
      <c r="A13" s="283">
        <v>2028</v>
      </c>
      <c r="B13" s="284">
        <v>3079</v>
      </c>
      <c r="C13" s="284">
        <v>1329</v>
      </c>
      <c r="D13" s="284">
        <v>928</v>
      </c>
      <c r="E13" s="284">
        <v>4706</v>
      </c>
    </row>
    <row r="14" spans="1:5" x14ac:dyDescent="0.25">
      <c r="A14" s="281">
        <v>2029</v>
      </c>
      <c r="B14" s="282">
        <v>3591</v>
      </c>
      <c r="C14" s="282">
        <v>1155</v>
      </c>
      <c r="D14" s="282">
        <v>1058</v>
      </c>
      <c r="E14" s="282">
        <v>4453</v>
      </c>
    </row>
    <row r="15" spans="1:5" x14ac:dyDescent="0.25">
      <c r="A15" s="283">
        <v>2030</v>
      </c>
      <c r="B15" s="284">
        <v>4028</v>
      </c>
      <c r="C15" s="284">
        <v>1350</v>
      </c>
      <c r="D15" s="284">
        <v>1119</v>
      </c>
      <c r="E15" s="284">
        <v>3461</v>
      </c>
    </row>
    <row r="16" spans="1:5" x14ac:dyDescent="0.25">
      <c r="A16" s="281">
        <v>2031</v>
      </c>
      <c r="B16" s="282">
        <v>4426</v>
      </c>
      <c r="C16" s="282">
        <v>1534</v>
      </c>
      <c r="D16" s="282">
        <v>1191</v>
      </c>
      <c r="E16" s="282">
        <v>2716</v>
      </c>
    </row>
    <row r="17" spans="1:5" x14ac:dyDescent="0.25">
      <c r="A17" s="283">
        <v>2032</v>
      </c>
      <c r="B17" s="284">
        <v>5067</v>
      </c>
      <c r="C17" s="284">
        <v>1623</v>
      </c>
      <c r="D17" s="284">
        <v>1964</v>
      </c>
      <c r="E17" s="284">
        <v>2392</v>
      </c>
    </row>
    <row r="18" spans="1:5" x14ac:dyDescent="0.25">
      <c r="A18" s="281">
        <v>2033</v>
      </c>
      <c r="B18" s="282">
        <v>5318</v>
      </c>
      <c r="C18" s="282">
        <v>2030</v>
      </c>
      <c r="D18" s="282">
        <v>2493</v>
      </c>
      <c r="E18" s="282">
        <v>1705</v>
      </c>
    </row>
    <row r="19" spans="1:5" x14ac:dyDescent="0.25">
      <c r="A19" s="283">
        <v>2034</v>
      </c>
      <c r="B19" s="284">
        <v>7457</v>
      </c>
      <c r="C19" s="284">
        <v>2023</v>
      </c>
      <c r="D19" s="284">
        <v>1371</v>
      </c>
      <c r="E19" s="284">
        <v>907</v>
      </c>
    </row>
    <row r="20" spans="1:5" x14ac:dyDescent="0.25">
      <c r="A20" s="281">
        <v>2035</v>
      </c>
      <c r="B20" s="282">
        <v>7840</v>
      </c>
      <c r="C20" s="282">
        <v>2356</v>
      </c>
      <c r="D20" s="282">
        <v>1172</v>
      </c>
      <c r="E20" s="282">
        <v>578</v>
      </c>
    </row>
    <row r="21" spans="1:5" x14ac:dyDescent="0.25">
      <c r="A21" s="283">
        <v>2036</v>
      </c>
      <c r="B21" s="284">
        <v>10590</v>
      </c>
      <c r="C21" s="284">
        <v>2884</v>
      </c>
      <c r="D21" s="284">
        <v>1096</v>
      </c>
      <c r="E21" s="284">
        <v>363</v>
      </c>
    </row>
    <row r="22" spans="1:5" x14ac:dyDescent="0.25">
      <c r="A22" s="281">
        <v>2037</v>
      </c>
      <c r="B22" s="282">
        <v>9530</v>
      </c>
      <c r="C22" s="282">
        <v>3246</v>
      </c>
      <c r="D22" s="282">
        <v>1810</v>
      </c>
      <c r="E22" s="282">
        <v>228</v>
      </c>
    </row>
    <row r="23" spans="1:5" x14ac:dyDescent="0.25">
      <c r="A23" s="283">
        <v>2038</v>
      </c>
      <c r="B23" s="284">
        <v>9766</v>
      </c>
      <c r="C23" s="284">
        <v>4203</v>
      </c>
      <c r="D23" s="284">
        <v>1847</v>
      </c>
      <c r="E23" s="284">
        <v>247</v>
      </c>
    </row>
    <row r="24" spans="1:5" x14ac:dyDescent="0.25">
      <c r="A24" s="281">
        <v>2039</v>
      </c>
      <c r="B24" s="282">
        <v>12382</v>
      </c>
      <c r="C24" s="282">
        <v>3914</v>
      </c>
      <c r="D24" s="282">
        <v>457</v>
      </c>
      <c r="E24" s="282">
        <v>433</v>
      </c>
    </row>
    <row r="25" spans="1:5" x14ac:dyDescent="0.25">
      <c r="A25" s="283">
        <v>2040</v>
      </c>
      <c r="B25" s="284">
        <v>13145</v>
      </c>
      <c r="C25" s="284">
        <v>4245</v>
      </c>
      <c r="D25" s="284">
        <v>258</v>
      </c>
      <c r="E25" s="284">
        <v>277</v>
      </c>
    </row>
    <row r="26" spans="1:5" x14ac:dyDescent="0.25">
      <c r="A26" s="281">
        <v>2041</v>
      </c>
      <c r="B26" s="282">
        <v>12090</v>
      </c>
      <c r="C26" s="282">
        <v>4892</v>
      </c>
      <c r="D26" s="282">
        <v>204</v>
      </c>
      <c r="E26" s="282">
        <v>186</v>
      </c>
    </row>
    <row r="27" spans="1:5" x14ac:dyDescent="0.25">
      <c r="A27" s="283">
        <v>2042</v>
      </c>
      <c r="B27" s="284">
        <v>9427</v>
      </c>
      <c r="C27" s="284">
        <v>5168</v>
      </c>
      <c r="D27" s="284">
        <v>155</v>
      </c>
      <c r="E27" s="284">
        <v>150</v>
      </c>
    </row>
    <row r="28" spans="1:5" x14ac:dyDescent="0.25">
      <c r="A28" s="281">
        <v>2043</v>
      </c>
      <c r="B28" s="282">
        <v>7589</v>
      </c>
      <c r="C28" s="282">
        <v>8202</v>
      </c>
      <c r="D28" s="282">
        <v>93</v>
      </c>
      <c r="E28" s="282">
        <v>155</v>
      </c>
    </row>
    <row r="29" spans="1:5" x14ac:dyDescent="0.25">
      <c r="A29" s="283">
        <v>2044</v>
      </c>
      <c r="B29" s="284">
        <v>6972</v>
      </c>
      <c r="C29" s="284">
        <v>8897</v>
      </c>
      <c r="D29" s="284">
        <v>51</v>
      </c>
      <c r="E29" s="284">
        <v>144</v>
      </c>
    </row>
    <row r="30" spans="1:5" x14ac:dyDescent="0.25">
      <c r="A30" s="281">
        <v>2045</v>
      </c>
      <c r="B30" s="282">
        <v>7223</v>
      </c>
      <c r="C30" s="282">
        <v>7449</v>
      </c>
      <c r="D30" s="282">
        <v>17</v>
      </c>
      <c r="E30" s="282">
        <v>137</v>
      </c>
    </row>
    <row r="31" spans="1:5" x14ac:dyDescent="0.25">
      <c r="A31" s="283">
        <v>2046</v>
      </c>
      <c r="B31" s="284">
        <v>4629</v>
      </c>
      <c r="C31" s="284">
        <v>7215</v>
      </c>
      <c r="D31" s="284">
        <v>2</v>
      </c>
      <c r="E31" s="284">
        <v>77</v>
      </c>
    </row>
    <row r="32" spans="1:5" x14ac:dyDescent="0.25">
      <c r="A32" s="281">
        <v>2047</v>
      </c>
      <c r="B32" s="282">
        <v>4214</v>
      </c>
      <c r="C32" s="282">
        <v>6955</v>
      </c>
      <c r="D32" s="282">
        <v>0</v>
      </c>
      <c r="E32" s="282">
        <v>46</v>
      </c>
    </row>
    <row r="33" spans="1:5" x14ac:dyDescent="0.25">
      <c r="A33" s="283">
        <v>2048</v>
      </c>
      <c r="B33" s="284">
        <v>1793</v>
      </c>
      <c r="C33" s="284">
        <v>8550</v>
      </c>
      <c r="D33" s="284">
        <v>2</v>
      </c>
      <c r="E33" s="284">
        <v>30</v>
      </c>
    </row>
    <row r="34" spans="1:5" x14ac:dyDescent="0.25">
      <c r="A34" s="281">
        <v>2049</v>
      </c>
      <c r="B34" s="282">
        <v>848</v>
      </c>
      <c r="C34" s="282">
        <v>7556</v>
      </c>
      <c r="D34" s="282">
        <v>2</v>
      </c>
      <c r="E34" s="282">
        <v>24</v>
      </c>
    </row>
    <row r="35" spans="1:5" x14ac:dyDescent="0.25">
      <c r="A35" s="283">
        <v>2050</v>
      </c>
      <c r="B35" s="284">
        <v>500</v>
      </c>
      <c r="C35" s="284">
        <v>5302</v>
      </c>
      <c r="D35" s="284">
        <v>1</v>
      </c>
      <c r="E35" s="284">
        <v>12</v>
      </c>
    </row>
    <row r="36" spans="1:5" x14ac:dyDescent="0.25">
      <c r="A36" s="281">
        <v>2051</v>
      </c>
      <c r="B36" s="282">
        <v>278</v>
      </c>
      <c r="C36" s="282">
        <v>5068</v>
      </c>
      <c r="D36" s="282">
        <v>0</v>
      </c>
      <c r="E36" s="282">
        <v>7</v>
      </c>
    </row>
    <row r="37" spans="1:5" x14ac:dyDescent="0.25">
      <c r="A37" s="283">
        <v>2052</v>
      </c>
      <c r="B37" s="284">
        <v>111</v>
      </c>
      <c r="C37" s="284">
        <v>3989</v>
      </c>
      <c r="D37" s="284">
        <v>0</v>
      </c>
      <c r="E37" s="284">
        <v>1</v>
      </c>
    </row>
    <row r="38" spans="1:5" x14ac:dyDescent="0.25">
      <c r="A38" s="281">
        <v>2053</v>
      </c>
      <c r="B38" s="282">
        <v>52</v>
      </c>
      <c r="C38" s="282">
        <v>2815</v>
      </c>
      <c r="D38" s="282">
        <v>0</v>
      </c>
      <c r="E38" s="282">
        <v>1</v>
      </c>
    </row>
    <row r="39" spans="1:5" x14ac:dyDescent="0.25">
      <c r="A39" s="283">
        <v>2054</v>
      </c>
      <c r="B39" s="284">
        <v>18</v>
      </c>
      <c r="C39" s="284">
        <v>750</v>
      </c>
      <c r="D39" s="284">
        <v>0</v>
      </c>
      <c r="E39" s="284">
        <v>0</v>
      </c>
    </row>
    <row r="40" spans="1:5" x14ac:dyDescent="0.25">
      <c r="A40" s="281">
        <v>2055</v>
      </c>
      <c r="B40" s="282">
        <v>2</v>
      </c>
      <c r="C40" s="282">
        <v>456</v>
      </c>
      <c r="D40" s="282">
        <v>0</v>
      </c>
      <c r="E40" s="282">
        <v>1</v>
      </c>
    </row>
    <row r="41" spans="1:5" x14ac:dyDescent="0.25">
      <c r="A41" s="283">
        <v>2056</v>
      </c>
      <c r="B41" s="284">
        <v>0</v>
      </c>
      <c r="C41" s="284">
        <v>258</v>
      </c>
      <c r="D41" s="284">
        <v>0</v>
      </c>
      <c r="E41" s="284">
        <v>1</v>
      </c>
    </row>
    <row r="42" spans="1:5" x14ac:dyDescent="0.25">
      <c r="A42" s="281">
        <v>2057</v>
      </c>
      <c r="B42" s="282">
        <v>0</v>
      </c>
      <c r="C42" s="282">
        <v>107</v>
      </c>
      <c r="D42" s="282">
        <v>0</v>
      </c>
      <c r="E42" s="282">
        <v>0</v>
      </c>
    </row>
    <row r="43" spans="1:5" x14ac:dyDescent="0.25">
      <c r="A43" s="283">
        <v>2058</v>
      </c>
      <c r="B43" s="284">
        <v>0</v>
      </c>
      <c r="C43" s="284">
        <v>48</v>
      </c>
      <c r="D43" s="284">
        <v>0</v>
      </c>
      <c r="E43" s="284">
        <v>0</v>
      </c>
    </row>
    <row r="44" spans="1:5" x14ac:dyDescent="0.25">
      <c r="A44" s="281">
        <v>2059</v>
      </c>
      <c r="B44" s="282">
        <v>0</v>
      </c>
      <c r="C44" s="282">
        <v>13</v>
      </c>
      <c r="D44" s="282">
        <v>0</v>
      </c>
      <c r="E44" s="282">
        <v>0</v>
      </c>
    </row>
    <row r="45" spans="1:5" ht="15.75" thickBot="1" x14ac:dyDescent="0.3">
      <c r="A45" s="285">
        <v>2060</v>
      </c>
      <c r="B45" s="286">
        <v>0</v>
      </c>
      <c r="C45" s="286">
        <v>2</v>
      </c>
      <c r="D45" s="286">
        <v>0</v>
      </c>
      <c r="E45" s="286">
        <v>0</v>
      </c>
    </row>
    <row r="46" spans="1:5" ht="33.75" customHeight="1" x14ac:dyDescent="0.25">
      <c r="A46" s="438" t="s">
        <v>211</v>
      </c>
      <c r="B46" s="438"/>
      <c r="C46" s="438"/>
      <c r="D46" s="438"/>
      <c r="E46" s="438"/>
    </row>
  </sheetData>
  <mergeCells count="2">
    <mergeCell ref="A46:E46"/>
    <mergeCell ref="A1:B1"/>
  </mergeCells>
  <hyperlinks>
    <hyperlink ref="A1" location="Índice!A1" display="Volt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Z62"/>
  <sheetViews>
    <sheetView zoomScale="85" zoomScaleNormal="85" workbookViewId="0"/>
  </sheetViews>
  <sheetFormatPr defaultColWidth="0" defaultRowHeight="15" x14ac:dyDescent="0.25"/>
  <cols>
    <col min="1" max="1" width="28.5703125" style="31" bestFit="1" customWidth="1"/>
    <col min="2" max="2" width="30.5703125" style="31" bestFit="1" customWidth="1"/>
    <col min="3" max="3" width="25.140625" style="31" customWidth="1"/>
    <col min="4" max="4" width="37.28515625" style="31" customWidth="1"/>
    <col min="5" max="5" width="22.140625" style="31" customWidth="1"/>
    <col min="6" max="8" width="15.5703125" style="31" customWidth="1"/>
    <col min="9" max="13" width="20.5703125" style="31" customWidth="1"/>
    <col min="14" max="14" width="24" style="31" customWidth="1"/>
    <col min="15" max="15" width="9.140625" style="31" customWidth="1"/>
    <col min="16" max="16" width="12.7109375" style="31" bestFit="1" customWidth="1"/>
    <col min="17" max="26" width="9.140625" style="31" customWidth="1"/>
    <col min="27" max="16384" width="9.140625" style="31" hidden="1"/>
  </cols>
  <sheetData>
    <row r="1" spans="1:14" x14ac:dyDescent="0.25">
      <c r="A1" s="43" t="s">
        <v>72</v>
      </c>
    </row>
    <row r="2" spans="1:14" x14ac:dyDescent="0.25">
      <c r="A2" s="115"/>
      <c r="B2" s="112"/>
      <c r="C2" s="113"/>
      <c r="D2" s="113"/>
      <c r="E2" s="113"/>
      <c r="F2" s="114"/>
      <c r="G2" s="114"/>
      <c r="H2" s="114"/>
      <c r="I2" s="113"/>
      <c r="J2" s="113"/>
      <c r="L2" s="112"/>
      <c r="M2" s="112"/>
      <c r="N2" s="112"/>
    </row>
    <row r="3" spans="1:14" ht="15.75" x14ac:dyDescent="0.25">
      <c r="A3" s="441" t="s">
        <v>130</v>
      </c>
      <c r="B3" s="441"/>
      <c r="C3" s="441"/>
      <c r="D3" s="441"/>
      <c r="E3" s="113"/>
      <c r="F3" s="114"/>
      <c r="G3" s="114"/>
      <c r="H3" s="114"/>
      <c r="L3" s="112"/>
      <c r="M3" s="112"/>
      <c r="N3" s="112"/>
    </row>
    <row r="4" spans="1:14" ht="14.25" customHeight="1" x14ac:dyDescent="0.25">
      <c r="A4" s="64" t="s">
        <v>95</v>
      </c>
      <c r="B4" s="64" t="s">
        <v>78</v>
      </c>
      <c r="C4" s="64" t="s">
        <v>79</v>
      </c>
      <c r="D4" s="65" t="s">
        <v>80</v>
      </c>
    </row>
    <row r="5" spans="1:14" x14ac:dyDescent="0.25">
      <c r="A5" s="65" t="s">
        <v>126</v>
      </c>
      <c r="B5" s="340">
        <f t="shared" ref="B5:D8" si="0">SUMIFS(C$44:C$55,$A$44:$A$55,$A5,$B$44:$B$55,"Idade média (anos)")</f>
        <v>73.628434849493843</v>
      </c>
      <c r="C5" s="340">
        <f t="shared" si="0"/>
        <v>71.162041687887523</v>
      </c>
      <c r="D5" s="340">
        <f t="shared" si="0"/>
        <v>72.333822216554012</v>
      </c>
    </row>
    <row r="6" spans="1:14" x14ac:dyDescent="0.25">
      <c r="A6" s="65" t="s">
        <v>127</v>
      </c>
      <c r="B6" s="341">
        <f t="shared" si="0"/>
        <v>70.835982339955848</v>
      </c>
      <c r="C6" s="341">
        <f t="shared" si="0"/>
        <v>68.301237623762376</v>
      </c>
      <c r="D6" s="342">
        <f t="shared" si="0"/>
        <v>69.641073512252035</v>
      </c>
    </row>
    <row r="7" spans="1:14" x14ac:dyDescent="0.25">
      <c r="A7" s="65" t="s">
        <v>128</v>
      </c>
      <c r="B7" s="340">
        <f t="shared" si="0"/>
        <v>71.208679132086786</v>
      </c>
      <c r="C7" s="340">
        <f t="shared" si="0"/>
        <v>66.685769336636383</v>
      </c>
      <c r="D7" s="343">
        <f t="shared" si="0"/>
        <v>68.291734715614567</v>
      </c>
    </row>
    <row r="8" spans="1:14" ht="15.75" thickBot="1" x14ac:dyDescent="0.3">
      <c r="A8" s="65" t="s">
        <v>90</v>
      </c>
      <c r="B8" s="341">
        <f t="shared" si="0"/>
        <v>70.21189979123173</v>
      </c>
      <c r="C8" s="341">
        <f t="shared" si="0"/>
        <v>67.616409537166902</v>
      </c>
      <c r="D8" s="342">
        <f t="shared" si="0"/>
        <v>68.659395973154361</v>
      </c>
    </row>
    <row r="9" spans="1:14" ht="45" customHeight="1" x14ac:dyDescent="0.25">
      <c r="A9" s="443" t="s">
        <v>232</v>
      </c>
      <c r="B9" s="443"/>
      <c r="C9" s="443"/>
      <c r="D9" s="443"/>
    </row>
    <row r="11" spans="1:14" ht="15.75" x14ac:dyDescent="0.25">
      <c r="A11" s="444" t="s">
        <v>131</v>
      </c>
      <c r="B11" s="444"/>
      <c r="C11" s="444"/>
      <c r="D11" s="444"/>
      <c r="E11" s="356"/>
      <c r="F11" s="355"/>
    </row>
    <row r="12" spans="1:14" ht="31.5" customHeight="1" x14ac:dyDescent="0.25">
      <c r="A12" s="357" t="s">
        <v>76</v>
      </c>
      <c r="B12" s="358" t="s">
        <v>240</v>
      </c>
      <c r="C12" s="358" t="s">
        <v>230</v>
      </c>
      <c r="D12" s="358" t="s">
        <v>231</v>
      </c>
      <c r="E12" s="112"/>
      <c r="F12" s="112"/>
    </row>
    <row r="13" spans="1:14" x14ac:dyDescent="0.25">
      <c r="A13" s="106" t="s">
        <v>84</v>
      </c>
      <c r="B13" s="359">
        <v>0.7500229937493792</v>
      </c>
      <c r="C13" s="359">
        <v>0.90769999999999995</v>
      </c>
      <c r="D13" s="359">
        <v>0.86150000000000004</v>
      </c>
      <c r="E13" s="112"/>
      <c r="F13" s="112"/>
    </row>
    <row r="14" spans="1:14" x14ac:dyDescent="0.25">
      <c r="A14" s="106" t="s">
        <v>89</v>
      </c>
      <c r="B14" s="360">
        <v>0.2497827282240471</v>
      </c>
      <c r="C14" s="361">
        <v>1.3363</v>
      </c>
      <c r="D14" s="361">
        <v>1.179</v>
      </c>
      <c r="E14" s="112"/>
      <c r="F14" s="112"/>
    </row>
    <row r="15" spans="1:14" x14ac:dyDescent="0.25">
      <c r="A15" s="106" t="s">
        <v>88</v>
      </c>
      <c r="B15" s="359">
        <v>0.71811630635160051</v>
      </c>
      <c r="C15" s="359">
        <v>1.4446000000000001</v>
      </c>
      <c r="D15" s="359">
        <v>1.002</v>
      </c>
      <c r="E15" s="112"/>
      <c r="F15" s="112"/>
    </row>
    <row r="16" spans="1:14" ht="15.75" thickBot="1" x14ac:dyDescent="0.3">
      <c r="A16" s="107" t="s">
        <v>90</v>
      </c>
      <c r="B16" s="362">
        <v>0.11654282362143137</v>
      </c>
      <c r="C16" s="362">
        <v>1.2416</v>
      </c>
      <c r="D16" s="362">
        <v>0.96719999999999995</v>
      </c>
      <c r="E16" s="112"/>
      <c r="F16" s="112"/>
    </row>
    <row r="17" spans="1:16" ht="48.75" customHeight="1" x14ac:dyDescent="0.25">
      <c r="A17" s="443" t="s">
        <v>233</v>
      </c>
      <c r="B17" s="443"/>
      <c r="C17" s="443"/>
      <c r="D17" s="443"/>
      <c r="E17" s="354"/>
      <c r="F17" s="354"/>
    </row>
    <row r="21" spans="1:16" ht="33" customHeight="1" x14ac:dyDescent="0.25">
      <c r="A21" s="445"/>
      <c r="B21" s="445"/>
      <c r="C21" s="445"/>
      <c r="D21" s="445"/>
      <c r="E21" s="445"/>
      <c r="F21" s="445"/>
      <c r="I21" s="442"/>
      <c r="J21" s="442"/>
      <c r="K21" s="442"/>
      <c r="L21" s="442"/>
      <c r="M21" s="442"/>
      <c r="N21" s="442"/>
      <c r="O21" s="442"/>
      <c r="P21" s="442"/>
    </row>
    <row r="41" spans="1:11" x14ac:dyDescent="0.25">
      <c r="A41" s="417" t="s">
        <v>147</v>
      </c>
      <c r="B41" s="417"/>
      <c r="C41" s="417"/>
      <c r="D41" s="417"/>
      <c r="E41" s="417"/>
      <c r="F41" s="417"/>
      <c r="G41" s="417"/>
      <c r="H41" s="417"/>
      <c r="I41" s="417"/>
      <c r="J41" s="417"/>
      <c r="K41" s="417"/>
    </row>
    <row r="42" spans="1:11" x14ac:dyDescent="0.25">
      <c r="A42" s="413" t="s">
        <v>74</v>
      </c>
      <c r="B42" s="413"/>
      <c r="C42" s="413"/>
      <c r="D42" s="413"/>
      <c r="E42" s="413"/>
      <c r="F42" s="414" t="s">
        <v>141</v>
      </c>
      <c r="G42" s="414"/>
      <c r="H42" s="414"/>
      <c r="I42" s="415" t="s">
        <v>146</v>
      </c>
      <c r="J42" s="415"/>
      <c r="K42" s="252" t="s">
        <v>75</v>
      </c>
    </row>
    <row r="43" spans="1:11" x14ac:dyDescent="0.25">
      <c r="A43" s="44" t="s">
        <v>76</v>
      </c>
      <c r="B43" s="45" t="s">
        <v>77</v>
      </c>
      <c r="C43" s="116" t="s">
        <v>78</v>
      </c>
      <c r="D43" s="116" t="s">
        <v>79</v>
      </c>
      <c r="E43" s="173" t="s">
        <v>80</v>
      </c>
      <c r="F43" s="155" t="s">
        <v>81</v>
      </c>
      <c r="G43" s="155" t="s">
        <v>82</v>
      </c>
      <c r="H43" s="155" t="s">
        <v>80</v>
      </c>
      <c r="I43" s="156" t="s">
        <v>81</v>
      </c>
      <c r="J43" s="156" t="s">
        <v>82</v>
      </c>
      <c r="K43" s="191" t="s">
        <v>143</v>
      </c>
    </row>
    <row r="44" spans="1:11" x14ac:dyDescent="0.25">
      <c r="A44" s="49" t="s">
        <v>84</v>
      </c>
      <c r="B44" s="180" t="s">
        <v>85</v>
      </c>
      <c r="C44" s="171">
        <v>193713</v>
      </c>
      <c r="D44" s="171">
        <v>214019</v>
      </c>
      <c r="E44" s="168">
        <v>407732</v>
      </c>
      <c r="F44" s="212">
        <f>C44/C$59</f>
        <v>0.92596151088421719</v>
      </c>
      <c r="G44" s="212">
        <f>D44/D$59</f>
        <v>0.90056385440774245</v>
      </c>
      <c r="H44" s="218">
        <f>E44/E$59</f>
        <v>0.91245423540680137</v>
      </c>
      <c r="I44" s="160">
        <f>C44/$E44</f>
        <v>0.4750988394337457</v>
      </c>
      <c r="J44" s="160">
        <f>D44/$E44</f>
        <v>0.52490116056625435</v>
      </c>
      <c r="K44" s="217">
        <f>C44-D44</f>
        <v>-20306</v>
      </c>
    </row>
    <row r="45" spans="1:11" x14ac:dyDescent="0.25">
      <c r="A45" s="49" t="s">
        <v>84</v>
      </c>
      <c r="B45" s="180" t="s">
        <v>86</v>
      </c>
      <c r="C45" s="171">
        <v>9592.746025525772</v>
      </c>
      <c r="D45" s="171">
        <v>8183.1211905560103</v>
      </c>
      <c r="E45" s="169">
        <v>8852.8323136871295</v>
      </c>
      <c r="F45" s="212">
        <f>C45/C$60</f>
        <v>0.91222306533066433</v>
      </c>
      <c r="G45" s="212">
        <f>D45/D$60</f>
        <v>0.86850947043104665</v>
      </c>
      <c r="H45" s="218">
        <f>E45/E$60</f>
        <v>0.8911565635937807</v>
      </c>
      <c r="I45" s="163">
        <f>F45/SUM(F$44,F$47,F$50,F$53)</f>
        <v>0.91222306533066433</v>
      </c>
      <c r="J45" s="163">
        <f>G45/SUM(G$44,G$47,G$50,G$53)</f>
        <v>0.86850947043104676</v>
      </c>
      <c r="K45" s="215">
        <f t="shared" ref="K45:K55" si="1">C45-D45</f>
        <v>1409.6248349697617</v>
      </c>
    </row>
    <row r="46" spans="1:11" ht="15.75" thickBot="1" x14ac:dyDescent="0.3">
      <c r="A46" s="56" t="s">
        <v>126</v>
      </c>
      <c r="B46" s="181" t="s">
        <v>87</v>
      </c>
      <c r="C46" s="172">
        <v>73.628434849493843</v>
      </c>
      <c r="D46" s="172">
        <v>71.162041687887523</v>
      </c>
      <c r="E46" s="170">
        <v>72.333822216554012</v>
      </c>
      <c r="F46" s="213">
        <f>C46/C$61</f>
        <v>1.0026116373430671</v>
      </c>
      <c r="G46" s="213">
        <f>D46/D$61</f>
        <v>1.0058241201583462</v>
      </c>
      <c r="H46" s="219">
        <f>E46/E$61</f>
        <v>1.0045276722006056</v>
      </c>
      <c r="I46" s="259">
        <f>F46/SUM(F$44,F$47,F$50,F$53)</f>
        <v>1.0026116373430671</v>
      </c>
      <c r="J46" s="259">
        <f>G46/SUM(G$44,G$47,G$50,G$53)</f>
        <v>1.0058241201583464</v>
      </c>
      <c r="K46" s="216">
        <f t="shared" si="1"/>
        <v>2.4663931616063195</v>
      </c>
    </row>
    <row r="47" spans="1:11" x14ac:dyDescent="0.25">
      <c r="A47" s="49" t="s">
        <v>127</v>
      </c>
      <c r="B47" s="180" t="s">
        <v>85</v>
      </c>
      <c r="C47" s="171">
        <v>4530</v>
      </c>
      <c r="D47" s="171">
        <v>4040</v>
      </c>
      <c r="E47" s="168">
        <v>8570</v>
      </c>
      <c r="F47" s="212">
        <f>C47/C$59</f>
        <v>2.1653712679611095E-2</v>
      </c>
      <c r="G47" s="212">
        <f>D47/D$59</f>
        <v>1.6999789606564276E-2</v>
      </c>
      <c r="H47" s="218">
        <f>E47/E$59</f>
        <v>1.9178609472487534E-2</v>
      </c>
      <c r="I47" s="163">
        <f>C47/$E47</f>
        <v>0.52858809801633611</v>
      </c>
      <c r="J47" s="163">
        <f>D47/$E47</f>
        <v>0.47141190198366395</v>
      </c>
      <c r="K47" s="217">
        <f t="shared" si="1"/>
        <v>490</v>
      </c>
    </row>
    <row r="48" spans="1:11" x14ac:dyDescent="0.25">
      <c r="A48" s="49" t="s">
        <v>127</v>
      </c>
      <c r="B48" s="180" t="s">
        <v>86</v>
      </c>
      <c r="C48" s="171">
        <v>29554.059572664948</v>
      </c>
      <c r="D48" s="171">
        <v>28793.242643915153</v>
      </c>
      <c r="E48" s="169">
        <v>29195.401417221638</v>
      </c>
      <c r="F48" s="212">
        <f>C48/C$60</f>
        <v>2.8104460124976391</v>
      </c>
      <c r="G48" s="212">
        <f>D48/D$60</f>
        <v>3.0559493545714238</v>
      </c>
      <c r="H48" s="218">
        <f>E48/E$60</f>
        <v>2.9389095690299021</v>
      </c>
      <c r="I48" s="163">
        <f>F48/SUM(F$44,F$47,F$50,F$53)</f>
        <v>2.8104460124976391</v>
      </c>
      <c r="J48" s="163">
        <f>G48/SUM(G$44,G$47,G$50,G$53)</f>
        <v>3.0559493545714242</v>
      </c>
      <c r="K48" s="215">
        <f t="shared" si="1"/>
        <v>760.8169287497949</v>
      </c>
    </row>
    <row r="49" spans="1:11" ht="15.75" thickBot="1" x14ac:dyDescent="0.3">
      <c r="A49" s="56" t="s">
        <v>127</v>
      </c>
      <c r="B49" s="181" t="s">
        <v>87</v>
      </c>
      <c r="C49" s="172">
        <v>70.835982339955848</v>
      </c>
      <c r="D49" s="172">
        <v>68.301237623762376</v>
      </c>
      <c r="E49" s="170">
        <v>69.641073512252035</v>
      </c>
      <c r="F49" s="213">
        <f>C49/C$61</f>
        <v>0.96458630937685819</v>
      </c>
      <c r="G49" s="213">
        <f>D49/D$61</f>
        <v>0.96538871860867603</v>
      </c>
      <c r="H49" s="219">
        <f>E49/E$61</f>
        <v>0.96713243294924167</v>
      </c>
      <c r="I49" s="259">
        <f>F49/SUM(F$44,F$47,F$50,F$53)</f>
        <v>0.96458630937685819</v>
      </c>
      <c r="J49" s="259">
        <f>G49/SUM(G$44,G$47,G$50,G$53)</f>
        <v>0.96538871860867614</v>
      </c>
      <c r="K49" s="216">
        <f t="shared" si="1"/>
        <v>2.5347447161934724</v>
      </c>
    </row>
    <row r="50" spans="1:11" x14ac:dyDescent="0.25">
      <c r="A50" s="49" t="s">
        <v>128</v>
      </c>
      <c r="B50" s="180" t="s">
        <v>85</v>
      </c>
      <c r="C50" s="171">
        <v>10001</v>
      </c>
      <c r="D50" s="171">
        <v>18165</v>
      </c>
      <c r="E50" s="168">
        <v>28166</v>
      </c>
      <c r="F50" s="212">
        <f>C50/C$59</f>
        <v>4.7805470310991291E-2</v>
      </c>
      <c r="G50" s="212">
        <f>D50/D$59</f>
        <v>7.6435935198821803E-2</v>
      </c>
      <c r="H50" s="218">
        <f>E50/E$59</f>
        <v>6.3032055356135819E-2</v>
      </c>
      <c r="I50" s="163">
        <f>C50/$E50</f>
        <v>0.35507349286373641</v>
      </c>
      <c r="J50" s="163">
        <f>D50/$E50</f>
        <v>0.64492650713626354</v>
      </c>
      <c r="K50" s="217">
        <f t="shared" si="1"/>
        <v>-8164</v>
      </c>
    </row>
    <row r="51" spans="1:11" x14ac:dyDescent="0.25">
      <c r="A51" s="49" t="s">
        <v>128</v>
      </c>
      <c r="B51" s="180" t="s">
        <v>86</v>
      </c>
      <c r="C51" s="171">
        <v>18863.152067508123</v>
      </c>
      <c r="D51" s="171">
        <v>19105.042200806616</v>
      </c>
      <c r="E51" s="169">
        <v>19019.153426287045</v>
      </c>
      <c r="F51" s="212">
        <f>C51/C$60</f>
        <v>1.7937931802877676</v>
      </c>
      <c r="G51" s="212">
        <f>D51/D$60</f>
        <v>2.0276994190841173</v>
      </c>
      <c r="H51" s="218">
        <f>E51/E$60</f>
        <v>1.9145334294458936</v>
      </c>
      <c r="I51" s="163">
        <f>F51/SUM(F$44,F$47,F$50,F$53)</f>
        <v>1.7937931802877676</v>
      </c>
      <c r="J51" s="163">
        <f>G51/SUM(G$44,G$47,G$50,G$53)</f>
        <v>2.0276994190841178</v>
      </c>
      <c r="K51" s="215">
        <f t="shared" si="1"/>
        <v>-241.89013329849331</v>
      </c>
    </row>
    <row r="52" spans="1:11" ht="15.75" thickBot="1" x14ac:dyDescent="0.3">
      <c r="A52" s="56" t="s">
        <v>128</v>
      </c>
      <c r="B52" s="181" t="s">
        <v>87</v>
      </c>
      <c r="C52" s="172">
        <v>71.208679132086786</v>
      </c>
      <c r="D52" s="172">
        <v>66.685769336636383</v>
      </c>
      <c r="E52" s="170">
        <v>68.291734715614567</v>
      </c>
      <c r="F52" s="213">
        <f>C52/C$61</f>
        <v>0.96966138861431228</v>
      </c>
      <c r="G52" s="213">
        <f>D52/D$61</f>
        <v>0.9425552398326057</v>
      </c>
      <c r="H52" s="219">
        <f>E52/E$61</f>
        <v>0.94839364494024847</v>
      </c>
      <c r="I52" s="259">
        <f>F52/SUM(F$44,F$47,F$50,F$53)</f>
        <v>0.96966138861431228</v>
      </c>
      <c r="J52" s="259">
        <f>G52/SUM(G$44,G$47,G$50,G$53)</f>
        <v>0.94255523983260581</v>
      </c>
      <c r="K52" s="216">
        <f t="shared" si="1"/>
        <v>4.5229097954504027</v>
      </c>
    </row>
    <row r="53" spans="1:11" x14ac:dyDescent="0.25">
      <c r="A53" s="49" t="s">
        <v>90</v>
      </c>
      <c r="B53" s="180" t="s">
        <v>85</v>
      </c>
      <c r="C53" s="171">
        <v>958</v>
      </c>
      <c r="D53" s="171">
        <v>1426</v>
      </c>
      <c r="E53" s="168">
        <v>2384</v>
      </c>
      <c r="F53" s="212">
        <f>C53/C$59</f>
        <v>4.5793061251804476E-3</v>
      </c>
      <c r="G53" s="212">
        <f>D53/D$59</f>
        <v>6.0004207868714493E-3</v>
      </c>
      <c r="H53" s="218">
        <f>E53/E$59</f>
        <v>5.3350997645752957E-3</v>
      </c>
      <c r="I53" s="163">
        <f>C53/$E53</f>
        <v>0.40184563758389263</v>
      </c>
      <c r="J53" s="163">
        <f>D53/$E53</f>
        <v>0.59815436241610742</v>
      </c>
      <c r="K53" s="217">
        <f t="shared" si="1"/>
        <v>-468</v>
      </c>
    </row>
    <row r="54" spans="1:11" x14ac:dyDescent="0.25">
      <c r="A54" s="49" t="s">
        <v>90</v>
      </c>
      <c r="B54" s="180" t="s">
        <v>86</v>
      </c>
      <c r="C54" s="171">
        <v>19994.131258512472</v>
      </c>
      <c r="D54" s="171">
        <v>17134.588989740634</v>
      </c>
      <c r="E54" s="169">
        <v>18283.683575933344</v>
      </c>
      <c r="F54" s="212">
        <f>C54/C$60</f>
        <v>1.9013437504475397</v>
      </c>
      <c r="G54" s="212">
        <f>D54/D$60</f>
        <v>1.8185668356846294</v>
      </c>
      <c r="H54" s="218">
        <f>E54/E$60</f>
        <v>1.8404985035324419</v>
      </c>
      <c r="I54" s="163">
        <f>F54/SUM(F$44,F$47,F$50,F$53)</f>
        <v>1.9013437504475397</v>
      </c>
      <c r="J54" s="163">
        <f>G54/SUM(G$44,G$47,G$50,G$53)</f>
        <v>1.8185668356846296</v>
      </c>
      <c r="K54" s="215">
        <f t="shared" si="1"/>
        <v>2859.5422687718383</v>
      </c>
    </row>
    <row r="55" spans="1:11" ht="15.75" thickBot="1" x14ac:dyDescent="0.3">
      <c r="A55" s="56" t="s">
        <v>90</v>
      </c>
      <c r="B55" s="181" t="s">
        <v>87</v>
      </c>
      <c r="C55" s="172">
        <v>70.21189979123173</v>
      </c>
      <c r="D55" s="172">
        <v>67.616409537166902</v>
      </c>
      <c r="E55" s="170">
        <v>68.659395973154361</v>
      </c>
      <c r="F55" s="213">
        <f>C55/C$61</f>
        <v>0.95608806508723609</v>
      </c>
      <c r="G55" s="213">
        <f>D55/D$61</f>
        <v>0.95570916766660607</v>
      </c>
      <c r="H55" s="219">
        <f>E55/E$61</f>
        <v>0.95349949854893945</v>
      </c>
      <c r="I55" s="259">
        <f>F55/SUM(F$44,F$47,F$50,F$53)</f>
        <v>0.95608806508723609</v>
      </c>
      <c r="J55" s="259">
        <f>G55/SUM(G$44,G$47,G$50,G$53)</f>
        <v>0.95570916766660619</v>
      </c>
      <c r="K55" s="216">
        <f t="shared" si="1"/>
        <v>2.5954902540648277</v>
      </c>
    </row>
    <row r="56" spans="1:11" x14ac:dyDescent="0.25">
      <c r="A56" s="440" t="s">
        <v>91</v>
      </c>
      <c r="B56" s="440"/>
      <c r="C56" s="440"/>
      <c r="D56" s="440"/>
      <c r="E56" s="440"/>
      <c r="F56" s="440"/>
      <c r="G56" s="440"/>
      <c r="H56" s="440"/>
      <c r="I56" s="440"/>
      <c r="J56" s="440"/>
      <c r="K56" s="440"/>
    </row>
    <row r="57" spans="1:11" x14ac:dyDescent="0.25">
      <c r="A57" s="418" t="s">
        <v>92</v>
      </c>
      <c r="B57" s="418"/>
      <c r="C57" s="418"/>
      <c r="D57" s="418"/>
      <c r="E57" s="418"/>
      <c r="F57" s="419"/>
      <c r="G57" s="419"/>
      <c r="H57" s="419"/>
      <c r="I57" s="420"/>
      <c r="J57" s="420"/>
      <c r="K57" s="60"/>
    </row>
    <row r="58" spans="1:11" x14ac:dyDescent="0.25">
      <c r="A58" s="61"/>
      <c r="B58" s="45" t="s">
        <v>77</v>
      </c>
      <c r="C58" s="116" t="s">
        <v>78</v>
      </c>
      <c r="D58" s="116" t="s">
        <v>79</v>
      </c>
      <c r="E58" s="173" t="s">
        <v>80</v>
      </c>
      <c r="F58" s="46"/>
      <c r="G58" s="46"/>
      <c r="H58" s="46"/>
      <c r="I58" s="265"/>
      <c r="J58" s="265"/>
      <c r="K58" s="47"/>
    </row>
    <row r="59" spans="1:11" x14ac:dyDescent="0.25">
      <c r="A59" s="108" t="s">
        <v>105</v>
      </c>
      <c r="B59" s="180" t="s">
        <v>85</v>
      </c>
      <c r="C59" s="171">
        <f>SUM(C44,C47,C50,C53)</f>
        <v>209202</v>
      </c>
      <c r="D59" s="171">
        <f t="shared" ref="D59:E59" si="2">SUM(D44,D47,D50,D53)</f>
        <v>237650</v>
      </c>
      <c r="E59" s="177">
        <f t="shared" si="2"/>
        <v>446852</v>
      </c>
      <c r="F59" s="51"/>
      <c r="G59" s="51"/>
      <c r="H59" s="51"/>
      <c r="I59" s="118"/>
      <c r="J59" s="118"/>
      <c r="K59" s="62"/>
    </row>
    <row r="60" spans="1:11" x14ac:dyDescent="0.25">
      <c r="A60" s="109" t="s">
        <v>105</v>
      </c>
      <c r="B60" s="180" t="s">
        <v>86</v>
      </c>
      <c r="C60" s="171">
        <f>(C44*C45+C47*C48+C50*C51+C53*C54)/C59</f>
        <v>10515.789821701752</v>
      </c>
      <c r="D60" s="171">
        <f t="shared" ref="D60:E60" si="3">(D44*D45+D47*D48+D50*D51+D53*D54)/D59</f>
        <v>9422.0287390702561</v>
      </c>
      <c r="E60" s="177">
        <f t="shared" si="3"/>
        <v>9934.093149677512</v>
      </c>
      <c r="F60" s="53"/>
      <c r="G60" s="53"/>
      <c r="H60" s="54"/>
      <c r="I60" s="119"/>
      <c r="J60" s="119"/>
      <c r="K60" s="62"/>
    </row>
    <row r="61" spans="1:11" ht="15.75" thickBot="1" x14ac:dyDescent="0.3">
      <c r="A61" s="110" t="s">
        <v>105</v>
      </c>
      <c r="B61" s="181" t="s">
        <v>87</v>
      </c>
      <c r="C61" s="172">
        <f>(C44*C46+C47*C49+C50*C52+C53*C55)/C59</f>
        <v>73.436644965153292</v>
      </c>
      <c r="D61" s="172">
        <f t="shared" ref="D61:E61" si="4">(D44*D46+D47*D49+D50*D52+D53*D55)/D59</f>
        <v>70.749985272459497</v>
      </c>
      <c r="E61" s="178">
        <f t="shared" si="4"/>
        <v>72.007794527046983</v>
      </c>
      <c r="F61" s="58"/>
      <c r="G61" s="58"/>
      <c r="H61" s="58"/>
      <c r="I61" s="120"/>
      <c r="J61" s="120"/>
      <c r="K61" s="63"/>
    </row>
    <row r="62" spans="1:11" x14ac:dyDescent="0.25">
      <c r="A62" s="111" t="s">
        <v>129</v>
      </c>
      <c r="B62" s="112"/>
      <c r="C62" s="113"/>
      <c r="D62" s="113"/>
      <c r="E62" s="113"/>
      <c r="F62" s="114"/>
      <c r="G62" s="114"/>
      <c r="H62" s="114"/>
      <c r="I62" s="113"/>
      <c r="J62" s="113"/>
    </row>
  </sheetData>
  <mergeCells count="14">
    <mergeCell ref="A56:K56"/>
    <mergeCell ref="A57:E57"/>
    <mergeCell ref="F57:H57"/>
    <mergeCell ref="I57:J57"/>
    <mergeCell ref="A3:D3"/>
    <mergeCell ref="I21:P21"/>
    <mergeCell ref="A42:E42"/>
    <mergeCell ref="F42:H42"/>
    <mergeCell ref="I42:J42"/>
    <mergeCell ref="A9:D9"/>
    <mergeCell ref="A11:D11"/>
    <mergeCell ref="A17:D17"/>
    <mergeCell ref="A21:F21"/>
    <mergeCell ref="A41:K41"/>
  </mergeCells>
  <hyperlinks>
    <hyperlink ref="A1" location="Índice!A1" display="Volt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Z47"/>
  <sheetViews>
    <sheetView zoomScale="85" zoomScaleNormal="85" workbookViewId="0"/>
  </sheetViews>
  <sheetFormatPr defaultColWidth="0" defaultRowHeight="15" x14ac:dyDescent="0.25"/>
  <cols>
    <col min="1" max="1" width="27.7109375" style="31" bestFit="1" customWidth="1"/>
    <col min="2" max="2" width="26.28515625" style="31" customWidth="1"/>
    <col min="3" max="3" width="25.7109375" style="31" customWidth="1"/>
    <col min="4" max="4" width="31.28515625" style="31" customWidth="1"/>
    <col min="5" max="5" width="22.5703125" style="31" customWidth="1"/>
    <col min="6" max="13" width="13.28515625" style="31" customWidth="1"/>
    <col min="14" max="16" width="9.140625" style="31" customWidth="1"/>
    <col min="17" max="17" width="12.7109375" style="31" bestFit="1" customWidth="1"/>
    <col min="18" max="19" width="9.140625" style="31" customWidth="1"/>
    <col min="20" max="20" width="18.140625" style="31" bestFit="1" customWidth="1"/>
    <col min="21" max="21" width="16.85546875" style="31" bestFit="1" customWidth="1"/>
    <col min="22" max="22" width="16.28515625" style="31" bestFit="1" customWidth="1"/>
    <col min="23" max="26" width="9.140625" style="31" customWidth="1"/>
    <col min="27" max="16384" width="9.140625" style="31" hidden="1"/>
  </cols>
  <sheetData>
    <row r="1" spans="1:15" x14ac:dyDescent="0.25">
      <c r="A1" s="43" t="s">
        <v>72</v>
      </c>
    </row>
    <row r="3" spans="1:15" ht="15.75" x14ac:dyDescent="0.25">
      <c r="A3" s="449" t="s">
        <v>209</v>
      </c>
      <c r="B3" s="449"/>
      <c r="C3" s="449"/>
      <c r="D3" s="449"/>
      <c r="L3" s="33"/>
      <c r="M3" s="33"/>
      <c r="N3" s="33"/>
      <c r="O3" s="33"/>
    </row>
    <row r="4" spans="1:15" s="246" customFormat="1" ht="36.75" customHeight="1" x14ac:dyDescent="0.25">
      <c r="A4" s="65" t="s">
        <v>95</v>
      </c>
      <c r="B4" s="65" t="s">
        <v>78</v>
      </c>
      <c r="C4" s="65" t="s">
        <v>79</v>
      </c>
      <c r="D4" s="65" t="s">
        <v>80</v>
      </c>
    </row>
    <row r="5" spans="1:15" x14ac:dyDescent="0.25">
      <c r="A5" s="65" t="s">
        <v>126</v>
      </c>
      <c r="B5" s="343">
        <f>C33</f>
        <v>56.76</v>
      </c>
      <c r="C5" s="343">
        <f>D33</f>
        <v>70.099999999999994</v>
      </c>
      <c r="D5" s="343">
        <f>E33</f>
        <v>68.84</v>
      </c>
    </row>
    <row r="6" spans="1:15" x14ac:dyDescent="0.25">
      <c r="A6" s="65" t="s">
        <v>127</v>
      </c>
      <c r="B6" s="342">
        <f>C36</f>
        <v>50.46</v>
      </c>
      <c r="C6" s="342">
        <f>D36</f>
        <v>66.39</v>
      </c>
      <c r="D6" s="342">
        <f>E36</f>
        <v>64.349999999999994</v>
      </c>
    </row>
    <row r="7" spans="1:15" x14ac:dyDescent="0.25">
      <c r="A7" s="65" t="s">
        <v>128</v>
      </c>
      <c r="B7" s="343">
        <f>C39</f>
        <v>50.79</v>
      </c>
      <c r="C7" s="343">
        <f>D39</f>
        <v>66.599999999999994</v>
      </c>
      <c r="D7" s="343">
        <f>E39</f>
        <v>63.87</v>
      </c>
    </row>
    <row r="8" spans="1:15" x14ac:dyDescent="0.25">
      <c r="A8" s="65" t="s">
        <v>90</v>
      </c>
      <c r="B8" s="342">
        <f>C42</f>
        <v>49.17</v>
      </c>
      <c r="C8" s="342">
        <f>D42</f>
        <v>65.459999999999994</v>
      </c>
      <c r="D8" s="342">
        <f>E42</f>
        <v>62.73</v>
      </c>
    </row>
    <row r="9" spans="1:15" x14ac:dyDescent="0.25">
      <c r="A9" s="451" t="s">
        <v>210</v>
      </c>
      <c r="B9" s="451"/>
      <c r="C9" s="451"/>
      <c r="D9" s="451"/>
    </row>
    <row r="11" spans="1:15" ht="15.75" x14ac:dyDescent="0.25">
      <c r="A11" s="453" t="s">
        <v>138</v>
      </c>
      <c r="B11" s="453"/>
      <c r="C11" s="453"/>
      <c r="D11" s="453"/>
    </row>
    <row r="12" spans="1:15" ht="45" x14ac:dyDescent="0.25">
      <c r="A12" s="103" t="s">
        <v>76</v>
      </c>
      <c r="B12" s="104" t="s">
        <v>234</v>
      </c>
      <c r="C12" s="104" t="s">
        <v>235</v>
      </c>
      <c r="D12" s="104" t="s">
        <v>236</v>
      </c>
    </row>
    <row r="13" spans="1:15" x14ac:dyDescent="0.25">
      <c r="A13" s="363" t="s">
        <v>84</v>
      </c>
      <c r="B13" s="359">
        <v>0.51918782398192875</v>
      </c>
      <c r="C13" s="359">
        <v>0.55009845243333255</v>
      </c>
      <c r="D13" s="359">
        <v>0.52209638292248239</v>
      </c>
    </row>
    <row r="14" spans="1:15" x14ac:dyDescent="0.25">
      <c r="A14" s="363" t="s">
        <v>89</v>
      </c>
      <c r="B14" s="361">
        <v>6.6804419928699385E-2</v>
      </c>
      <c r="C14" s="361">
        <v>0.85292635875752121</v>
      </c>
      <c r="D14" s="361">
        <v>0.75252398766678852</v>
      </c>
    </row>
    <row r="15" spans="1:15" x14ac:dyDescent="0.25">
      <c r="A15" s="363" t="s">
        <v>88</v>
      </c>
      <c r="B15" s="359">
        <v>0.28942517177811294</v>
      </c>
      <c r="C15" s="359">
        <v>0.75232528579864011</v>
      </c>
      <c r="D15" s="359">
        <v>0.52183690127275473</v>
      </c>
    </row>
    <row r="16" spans="1:15" ht="15.75" thickBot="1" x14ac:dyDescent="0.3">
      <c r="A16" s="364" t="s">
        <v>90</v>
      </c>
      <c r="B16" s="362">
        <v>4.468126710989441E-2</v>
      </c>
      <c r="C16" s="362">
        <v>0.94954160805382992</v>
      </c>
      <c r="D16" s="362">
        <v>0.73969299315637638</v>
      </c>
    </row>
    <row r="17" spans="1:13" ht="47.25" customHeight="1" x14ac:dyDescent="0.25">
      <c r="A17" s="452" t="s">
        <v>237</v>
      </c>
      <c r="B17" s="452"/>
      <c r="C17" s="452"/>
      <c r="D17" s="452"/>
      <c r="L17" s="33"/>
      <c r="M17" s="33"/>
    </row>
    <row r="18" spans="1:13" x14ac:dyDescent="0.25">
      <c r="L18" s="33"/>
      <c r="M18" s="33"/>
    </row>
    <row r="19" spans="1:13" x14ac:dyDescent="0.25">
      <c r="L19" s="33"/>
      <c r="M19" s="33"/>
    </row>
    <row r="20" spans="1:13" x14ac:dyDescent="0.25">
      <c r="L20" s="33"/>
      <c r="M20" s="33"/>
    </row>
    <row r="21" spans="1:13" x14ac:dyDescent="0.25">
      <c r="L21" s="33"/>
      <c r="M21" s="33"/>
    </row>
    <row r="22" spans="1:13" x14ac:dyDescent="0.25">
      <c r="L22" s="33"/>
      <c r="M22" s="33"/>
    </row>
    <row r="23" spans="1:13" x14ac:dyDescent="0.25">
      <c r="L23" s="33"/>
      <c r="M23" s="33"/>
    </row>
    <row r="24" spans="1:13" x14ac:dyDescent="0.25">
      <c r="L24" s="33"/>
      <c r="M24" s="33"/>
    </row>
    <row r="25" spans="1:13" x14ac:dyDescent="0.25">
      <c r="L25" s="33"/>
      <c r="M25" s="33"/>
    </row>
    <row r="28" spans="1:13" x14ac:dyDescent="0.25">
      <c r="A28" s="417" t="s">
        <v>149</v>
      </c>
      <c r="B28" s="417"/>
      <c r="C28" s="417"/>
      <c r="D28" s="417"/>
      <c r="E28" s="417"/>
      <c r="F28" s="417"/>
      <c r="G28" s="417"/>
      <c r="H28" s="417"/>
      <c r="I28" s="417"/>
      <c r="J28" s="417"/>
      <c r="K28" s="417"/>
    </row>
    <row r="29" spans="1:13" x14ac:dyDescent="0.25">
      <c r="A29" s="450" t="s">
        <v>135</v>
      </c>
      <c r="B29" s="450"/>
      <c r="C29" s="450"/>
      <c r="D29" s="450"/>
      <c r="E29" s="450"/>
      <c r="F29" s="414" t="s">
        <v>141</v>
      </c>
      <c r="G29" s="414"/>
      <c r="H29" s="414"/>
      <c r="I29" s="415" t="s">
        <v>146</v>
      </c>
      <c r="J29" s="415"/>
      <c r="K29" s="253" t="s">
        <v>75</v>
      </c>
    </row>
    <row r="30" spans="1:13" x14ac:dyDescent="0.25">
      <c r="A30" s="45" t="s">
        <v>95</v>
      </c>
      <c r="B30" s="45" t="s">
        <v>77</v>
      </c>
      <c r="C30" s="116" t="s">
        <v>78</v>
      </c>
      <c r="D30" s="116" t="s">
        <v>79</v>
      </c>
      <c r="E30" s="173" t="s">
        <v>80</v>
      </c>
      <c r="F30" s="154" t="s">
        <v>81</v>
      </c>
      <c r="G30" s="154" t="s">
        <v>82</v>
      </c>
      <c r="H30" s="154" t="s">
        <v>80</v>
      </c>
      <c r="I30" s="117" t="s">
        <v>81</v>
      </c>
      <c r="J30" s="117" t="s">
        <v>82</v>
      </c>
      <c r="K30" s="179" t="s">
        <v>143</v>
      </c>
    </row>
    <row r="31" spans="1:13" x14ac:dyDescent="0.25">
      <c r="A31" s="93" t="s">
        <v>84</v>
      </c>
      <c r="B31" s="180" t="s">
        <v>85</v>
      </c>
      <c r="C31" s="171">
        <v>26658</v>
      </c>
      <c r="D31" s="171">
        <v>255586</v>
      </c>
      <c r="E31" s="168">
        <v>282244</v>
      </c>
      <c r="F31" s="194">
        <f t="shared" ref="F31:F42" si="0">C31/C$45</f>
        <v>0.93350141821619914</v>
      </c>
      <c r="G31" s="194">
        <f t="shared" ref="G31:G42" si="1">D31/D$45</f>
        <v>0.96234016597135408</v>
      </c>
      <c r="H31" s="194">
        <f t="shared" ref="H31:H42" si="2">E31/E$45</f>
        <v>0.95954036274626464</v>
      </c>
      <c r="I31" s="260">
        <f t="shared" ref="I31:I42" si="3">C31/$E31</f>
        <v>9.4450192032425842E-2</v>
      </c>
      <c r="J31" s="260">
        <f t="shared" ref="J31:J42" si="4">D31/$E31</f>
        <v>0.90554980796757412</v>
      </c>
      <c r="K31" s="250">
        <f>C31-D31</f>
        <v>-228928</v>
      </c>
    </row>
    <row r="32" spans="1:13" x14ac:dyDescent="0.25">
      <c r="A32" s="94" t="s">
        <v>84</v>
      </c>
      <c r="B32" s="180" t="s">
        <v>137</v>
      </c>
      <c r="C32" s="171">
        <v>5345.6</v>
      </c>
      <c r="D32" s="171">
        <v>5366.85</v>
      </c>
      <c r="E32" s="169">
        <v>5364.84</v>
      </c>
      <c r="F32" s="194">
        <f t="shared" si="0"/>
        <v>0.18719053121826523</v>
      </c>
      <c r="G32" s="194">
        <f t="shared" si="1"/>
        <v>2.020742654035574E-2</v>
      </c>
      <c r="H32" s="194">
        <f t="shared" si="2"/>
        <v>1.8238759795339034E-2</v>
      </c>
      <c r="I32" s="270">
        <f t="shared" si="3"/>
        <v>0.99641368614907433</v>
      </c>
      <c r="J32" s="270">
        <f t="shared" si="4"/>
        <v>1.0003746616860896</v>
      </c>
      <c r="K32" s="248">
        <f t="shared" ref="K32:K42" si="5">C32-D32</f>
        <v>-21.25</v>
      </c>
    </row>
    <row r="33" spans="1:11" ht="15.75" thickBot="1" x14ac:dyDescent="0.3">
      <c r="A33" s="96" t="s">
        <v>84</v>
      </c>
      <c r="B33" s="181" t="s">
        <v>87</v>
      </c>
      <c r="C33" s="172">
        <v>56.76</v>
      </c>
      <c r="D33" s="172">
        <v>70.099999999999994</v>
      </c>
      <c r="E33" s="170">
        <v>68.84</v>
      </c>
      <c r="F33" s="196">
        <f t="shared" si="0"/>
        <v>1.9876037398886435E-3</v>
      </c>
      <c r="G33" s="196">
        <f t="shared" si="1"/>
        <v>2.6394264801120533E-4</v>
      </c>
      <c r="H33" s="196">
        <f t="shared" si="2"/>
        <v>2.3403423481616211E-4</v>
      </c>
      <c r="I33" s="271">
        <f t="shared" si="3"/>
        <v>0.82452062754212663</v>
      </c>
      <c r="J33" s="271">
        <f t="shared" si="4"/>
        <v>1.0183033120278906</v>
      </c>
      <c r="K33" s="249">
        <f t="shared" si="5"/>
        <v>-13.339999999999996</v>
      </c>
    </row>
    <row r="34" spans="1:11" x14ac:dyDescent="0.25">
      <c r="A34" s="93" t="s">
        <v>88</v>
      </c>
      <c r="B34" s="180" t="s">
        <v>85</v>
      </c>
      <c r="C34" s="171">
        <v>442</v>
      </c>
      <c r="D34" s="171">
        <v>3012</v>
      </c>
      <c r="E34" s="168">
        <v>3454</v>
      </c>
      <c r="F34" s="194">
        <f t="shared" si="0"/>
        <v>1.5477816297230102E-2</v>
      </c>
      <c r="G34" s="194">
        <f t="shared" si="1"/>
        <v>1.1340873834661204E-2</v>
      </c>
      <c r="H34" s="194">
        <f t="shared" si="2"/>
        <v>1.1742507946760952E-2</v>
      </c>
      <c r="I34" s="270">
        <f t="shared" si="3"/>
        <v>0.12796757382744645</v>
      </c>
      <c r="J34" s="270">
        <f t="shared" si="4"/>
        <v>0.87203242617255361</v>
      </c>
      <c r="K34" s="251">
        <f t="shared" si="5"/>
        <v>-2570</v>
      </c>
    </row>
    <row r="35" spans="1:11" x14ac:dyDescent="0.25">
      <c r="A35" s="94" t="s">
        <v>88</v>
      </c>
      <c r="B35" s="180" t="s">
        <v>137</v>
      </c>
      <c r="C35" s="171">
        <v>15101.82</v>
      </c>
      <c r="D35" s="171">
        <v>15219.99</v>
      </c>
      <c r="E35" s="169">
        <v>15204.87</v>
      </c>
      <c r="F35" s="194">
        <f t="shared" si="0"/>
        <v>0.5288307595335644</v>
      </c>
      <c r="G35" s="194">
        <f t="shared" si="1"/>
        <v>5.7306768378089373E-2</v>
      </c>
      <c r="H35" s="194">
        <f t="shared" si="2"/>
        <v>5.1691750667187952E-2</v>
      </c>
      <c r="I35" s="270">
        <f t="shared" si="3"/>
        <v>0.99322256619096372</v>
      </c>
      <c r="J35" s="270">
        <f t="shared" si="4"/>
        <v>1.0009944182357362</v>
      </c>
      <c r="K35" s="248">
        <f t="shared" si="5"/>
        <v>-118.17000000000007</v>
      </c>
    </row>
    <row r="36" spans="1:11" ht="15.75" thickBot="1" x14ac:dyDescent="0.3">
      <c r="A36" s="96" t="s">
        <v>88</v>
      </c>
      <c r="B36" s="181" t="s">
        <v>87</v>
      </c>
      <c r="C36" s="172">
        <v>50.46</v>
      </c>
      <c r="D36" s="172">
        <v>66.39</v>
      </c>
      <c r="E36" s="170">
        <v>64.349999999999994</v>
      </c>
      <c r="F36" s="196">
        <f t="shared" si="0"/>
        <v>1.7669923311272192E-3</v>
      </c>
      <c r="G36" s="196">
        <f t="shared" si="1"/>
        <v>2.4997364338750247E-4</v>
      </c>
      <c r="H36" s="196">
        <f t="shared" si="2"/>
        <v>2.1876965442213872E-4</v>
      </c>
      <c r="I36" s="271">
        <f t="shared" si="3"/>
        <v>0.78414918414918422</v>
      </c>
      <c r="J36" s="271">
        <f t="shared" si="4"/>
        <v>1.0317016317016319</v>
      </c>
      <c r="K36" s="249">
        <f t="shared" si="5"/>
        <v>-15.93</v>
      </c>
    </row>
    <row r="37" spans="1:11" x14ac:dyDescent="0.25">
      <c r="A37" s="93" t="s">
        <v>89</v>
      </c>
      <c r="B37" s="180" t="s">
        <v>85</v>
      </c>
      <c r="C37" s="171">
        <v>1304</v>
      </c>
      <c r="D37" s="171">
        <v>6229</v>
      </c>
      <c r="E37" s="168">
        <v>7533</v>
      </c>
      <c r="F37" s="194">
        <f t="shared" si="0"/>
        <v>4.5663059845221836E-2</v>
      </c>
      <c r="G37" s="194">
        <f t="shared" si="1"/>
        <v>2.345361989246502E-2</v>
      </c>
      <c r="H37" s="194">
        <f t="shared" si="2"/>
        <v>2.560981828689932E-2</v>
      </c>
      <c r="I37" s="270">
        <f t="shared" si="3"/>
        <v>0.17310500464622328</v>
      </c>
      <c r="J37" s="270">
        <f t="shared" si="4"/>
        <v>0.82689499535377675</v>
      </c>
      <c r="K37" s="251">
        <f t="shared" si="5"/>
        <v>-4925</v>
      </c>
    </row>
    <row r="38" spans="1:11" x14ac:dyDescent="0.25">
      <c r="A38" s="94" t="s">
        <v>89</v>
      </c>
      <c r="B38" s="180" t="s">
        <v>137</v>
      </c>
      <c r="C38" s="171">
        <v>10935.49</v>
      </c>
      <c r="D38" s="171">
        <v>12391.67</v>
      </c>
      <c r="E38" s="169">
        <v>12139.6</v>
      </c>
      <c r="F38" s="194">
        <f t="shared" si="0"/>
        <v>0.38293553244388417</v>
      </c>
      <c r="G38" s="194">
        <f t="shared" si="1"/>
        <v>4.6657492055363944E-2</v>
      </c>
      <c r="H38" s="194">
        <f t="shared" si="2"/>
        <v>4.1270801815431163E-2</v>
      </c>
      <c r="I38" s="270">
        <f t="shared" si="3"/>
        <v>0.90081139411512734</v>
      </c>
      <c r="J38" s="270">
        <f t="shared" si="4"/>
        <v>1.0207642755939239</v>
      </c>
      <c r="K38" s="248">
        <f t="shared" si="5"/>
        <v>-1456.1800000000003</v>
      </c>
    </row>
    <row r="39" spans="1:11" ht="15.75" thickBot="1" x14ac:dyDescent="0.3">
      <c r="A39" s="96" t="s">
        <v>89</v>
      </c>
      <c r="B39" s="181" t="s">
        <v>87</v>
      </c>
      <c r="C39" s="172">
        <v>50.79</v>
      </c>
      <c r="D39" s="172">
        <v>66.599999999999994</v>
      </c>
      <c r="E39" s="170">
        <v>63.87</v>
      </c>
      <c r="F39" s="196">
        <f t="shared" si="0"/>
        <v>1.7785481668242463E-3</v>
      </c>
      <c r="G39" s="196">
        <f t="shared" si="1"/>
        <v>2.5076434176242901E-4</v>
      </c>
      <c r="H39" s="196">
        <f t="shared" si="2"/>
        <v>2.1713780618402487E-4</v>
      </c>
      <c r="I39" s="271">
        <f t="shared" si="3"/>
        <v>0.79520901831845936</v>
      </c>
      <c r="J39" s="271">
        <f t="shared" si="4"/>
        <v>1.0427430718647253</v>
      </c>
      <c r="K39" s="249">
        <f t="shared" si="5"/>
        <v>-15.809999999999995</v>
      </c>
    </row>
    <row r="40" spans="1:11" x14ac:dyDescent="0.25">
      <c r="A40" s="93" t="s">
        <v>90</v>
      </c>
      <c r="B40" s="180" t="s">
        <v>85</v>
      </c>
      <c r="C40" s="171">
        <v>153</v>
      </c>
      <c r="D40" s="171">
        <v>761</v>
      </c>
      <c r="E40" s="168">
        <v>914</v>
      </c>
      <c r="F40" s="194">
        <f t="shared" si="0"/>
        <v>5.3577056413488811E-3</v>
      </c>
      <c r="G40" s="194">
        <f t="shared" si="1"/>
        <v>2.865340301519647E-3</v>
      </c>
      <c r="H40" s="194">
        <f t="shared" si="2"/>
        <v>3.1073110200751331E-3</v>
      </c>
      <c r="I40" s="270">
        <f t="shared" si="3"/>
        <v>0.16739606126914661</v>
      </c>
      <c r="J40" s="270">
        <f t="shared" si="4"/>
        <v>0.83260393873085337</v>
      </c>
      <c r="K40" s="251">
        <f t="shared" si="5"/>
        <v>-608</v>
      </c>
    </row>
    <row r="41" spans="1:11" x14ac:dyDescent="0.25">
      <c r="A41" s="94" t="s">
        <v>90</v>
      </c>
      <c r="B41" s="180" t="s">
        <v>137</v>
      </c>
      <c r="C41" s="171">
        <v>10912.58</v>
      </c>
      <c r="D41" s="171">
        <v>14600.75</v>
      </c>
      <c r="E41" s="169">
        <v>13983.37</v>
      </c>
      <c r="F41" s="194">
        <f t="shared" si="0"/>
        <v>0.38213327730503904</v>
      </c>
      <c r="G41" s="194">
        <f t="shared" si="1"/>
        <v>5.4975187131948731E-2</v>
      </c>
      <c r="H41" s="194">
        <f t="shared" si="2"/>
        <v>4.753903686957113E-2</v>
      </c>
      <c r="I41" s="270">
        <f t="shared" si="3"/>
        <v>0.78039700015089353</v>
      </c>
      <c r="J41" s="270">
        <f t="shared" si="4"/>
        <v>1.0441510165289196</v>
      </c>
      <c r="K41" s="248">
        <f t="shared" si="5"/>
        <v>-3688.17</v>
      </c>
    </row>
    <row r="42" spans="1:11" ht="15.75" thickBot="1" x14ac:dyDescent="0.3">
      <c r="A42" s="96" t="s">
        <v>90</v>
      </c>
      <c r="B42" s="181" t="s">
        <v>87</v>
      </c>
      <c r="C42" s="172">
        <v>49.17</v>
      </c>
      <c r="D42" s="172">
        <v>65.459999999999994</v>
      </c>
      <c r="E42" s="170">
        <v>62.73</v>
      </c>
      <c r="F42" s="196">
        <f t="shared" si="0"/>
        <v>1.7218195188570228E-3</v>
      </c>
      <c r="G42" s="196">
        <f t="shared" si="1"/>
        <v>2.4647197915568471E-4</v>
      </c>
      <c r="H42" s="196">
        <f t="shared" si="2"/>
        <v>2.1326216661850448E-4</v>
      </c>
      <c r="I42" s="271">
        <f t="shared" si="3"/>
        <v>0.78383548541367776</v>
      </c>
      <c r="J42" s="271">
        <f t="shared" si="4"/>
        <v>1.0435198469631755</v>
      </c>
      <c r="K42" s="249">
        <f t="shared" si="5"/>
        <v>-16.289999999999992</v>
      </c>
    </row>
    <row r="43" spans="1:11" x14ac:dyDescent="0.25">
      <c r="A43" s="214"/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  <row r="44" spans="1:11" x14ac:dyDescent="0.25">
      <c r="A44" s="98" t="s">
        <v>95</v>
      </c>
      <c r="B44" s="99" t="s">
        <v>77</v>
      </c>
      <c r="C44" s="100" t="s">
        <v>78</v>
      </c>
      <c r="D44" s="100" t="s">
        <v>79</v>
      </c>
      <c r="E44" s="188" t="s">
        <v>80</v>
      </c>
      <c r="F44" s="46"/>
      <c r="G44" s="46"/>
      <c r="H44" s="46"/>
      <c r="I44" s="265"/>
      <c r="J44" s="265"/>
      <c r="K44" s="47"/>
    </row>
    <row r="45" spans="1:11" x14ac:dyDescent="0.25">
      <c r="A45" s="446" t="s">
        <v>93</v>
      </c>
      <c r="B45" s="180" t="s">
        <v>85</v>
      </c>
      <c r="C45" s="101">
        <f>SUM(C31,C34,C37,C40)</f>
        <v>28557</v>
      </c>
      <c r="D45" s="101">
        <f t="shared" ref="D45:E45" si="6">SUM(D31,D34,D37,D40)</f>
        <v>265588</v>
      </c>
      <c r="E45" s="189">
        <f t="shared" si="6"/>
        <v>294145</v>
      </c>
      <c r="F45" s="51"/>
      <c r="G45" s="51"/>
      <c r="H45" s="51"/>
      <c r="I45" s="118"/>
      <c r="J45" s="118"/>
      <c r="K45" s="52"/>
    </row>
    <row r="46" spans="1:11" x14ac:dyDescent="0.25">
      <c r="A46" s="447"/>
      <c r="B46" s="180" t="s">
        <v>86</v>
      </c>
      <c r="C46" s="101">
        <f>(C31*C32+C34*C35+C37*C38+C40*C41)/C45</f>
        <v>5781.6827026648471</v>
      </c>
      <c r="D46" s="101">
        <f>(D31*D32+D34*D35+D37*D38+D40*D41)/D45</f>
        <v>5669.8089415184431</v>
      </c>
      <c r="E46" s="189">
        <f>(E31*E32+E34*E35+E37*E38+E40*E41)/E45</f>
        <v>5680.6674562545686</v>
      </c>
      <c r="F46" s="95"/>
      <c r="G46" s="95"/>
      <c r="H46" s="95"/>
      <c r="I46" s="272"/>
      <c r="J46" s="272"/>
      <c r="K46" s="55"/>
    </row>
    <row r="47" spans="1:11" ht="15.75" thickBot="1" x14ac:dyDescent="0.3">
      <c r="A47" s="448"/>
      <c r="B47" s="181" t="s">
        <v>87</v>
      </c>
      <c r="C47" s="102">
        <f>(C31*C33+C34*C36+C37*C39+C40*C42)/C45</f>
        <v>56.349216304233629</v>
      </c>
      <c r="D47" s="102">
        <f>(D31*D33+D34*D36+D37*D39+D40*D42)/D45</f>
        <v>69.962542509450714</v>
      </c>
      <c r="E47" s="190">
        <f>(E31*E33+E34*E36+E37*E39+E40*E42)/E45</f>
        <v>68.641009672100495</v>
      </c>
      <c r="F47" s="97"/>
      <c r="G47" s="97"/>
      <c r="H47" s="97"/>
      <c r="I47" s="273"/>
      <c r="J47" s="273"/>
      <c r="K47" s="59"/>
    </row>
  </sheetData>
  <mergeCells count="9">
    <mergeCell ref="A28:K28"/>
    <mergeCell ref="A45:A47"/>
    <mergeCell ref="A3:D3"/>
    <mergeCell ref="A29:E29"/>
    <mergeCell ref="F29:H29"/>
    <mergeCell ref="I29:J29"/>
    <mergeCell ref="A9:D9"/>
    <mergeCell ref="A17:D17"/>
    <mergeCell ref="A11:D11"/>
  </mergeCells>
  <hyperlinks>
    <hyperlink ref="A1" location="Índice!A1" display="Volt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D46"/>
  <sheetViews>
    <sheetView zoomScaleNormal="100" workbookViewId="0">
      <pane ySplit="4" topLeftCell="A5" activePane="bottomLeft" state="frozen"/>
      <selection pane="bottomLeft" sqref="A1:B1"/>
    </sheetView>
  </sheetViews>
  <sheetFormatPr defaultRowHeight="15" x14ac:dyDescent="0.25"/>
  <cols>
    <col min="1" max="1" width="9.5703125" style="33" customWidth="1"/>
    <col min="2" max="2" width="15" style="33" customWidth="1"/>
    <col min="3" max="3" width="14.7109375" style="33" customWidth="1"/>
    <col min="4" max="4" width="12.28515625" style="33" customWidth="1"/>
    <col min="5" max="16384" width="9.140625" style="33"/>
  </cols>
  <sheetData>
    <row r="1" spans="1:4" x14ac:dyDescent="0.25">
      <c r="A1" s="439" t="s">
        <v>72</v>
      </c>
      <c r="B1" s="439"/>
    </row>
    <row r="2" spans="1:4" x14ac:dyDescent="0.25">
      <c r="A2" s="43"/>
      <c r="B2" s="274"/>
    </row>
    <row r="3" spans="1:4" ht="15.75" thickBot="1" x14ac:dyDescent="0.3">
      <c r="A3" s="455" t="s">
        <v>213</v>
      </c>
      <c r="B3" s="454" t="s">
        <v>214</v>
      </c>
      <c r="C3" s="454"/>
      <c r="D3" s="454"/>
    </row>
    <row r="4" spans="1:4" ht="30" customHeight="1" x14ac:dyDescent="0.25">
      <c r="A4" s="455"/>
      <c r="B4" s="2" t="s">
        <v>0</v>
      </c>
      <c r="C4" s="2" t="s">
        <v>1</v>
      </c>
      <c r="D4" s="2" t="s">
        <v>6</v>
      </c>
    </row>
    <row r="5" spans="1:4" x14ac:dyDescent="0.25">
      <c r="A5" s="289">
        <v>2020</v>
      </c>
      <c r="B5" s="290">
        <v>590743</v>
      </c>
      <c r="C5" s="290">
        <v>592360</v>
      </c>
      <c r="D5" s="290">
        <v>590837</v>
      </c>
    </row>
    <row r="6" spans="1:4" x14ac:dyDescent="0.25">
      <c r="A6" s="291">
        <v>2021</v>
      </c>
      <c r="B6" s="292">
        <v>554555</v>
      </c>
      <c r="C6" s="292">
        <v>565209</v>
      </c>
      <c r="D6" s="292">
        <v>559746</v>
      </c>
    </row>
    <row r="7" spans="1:4" x14ac:dyDescent="0.25">
      <c r="A7" s="289">
        <v>2022</v>
      </c>
      <c r="B7" s="290">
        <v>521460</v>
      </c>
      <c r="C7" s="290">
        <v>543683</v>
      </c>
      <c r="D7" s="290">
        <v>532431</v>
      </c>
    </row>
    <row r="8" spans="1:4" x14ac:dyDescent="0.25">
      <c r="A8" s="291">
        <v>2023</v>
      </c>
      <c r="B8" s="292">
        <v>489726</v>
      </c>
      <c r="C8" s="292">
        <v>526913</v>
      </c>
      <c r="D8" s="292">
        <v>507259</v>
      </c>
    </row>
    <row r="9" spans="1:4" x14ac:dyDescent="0.25">
      <c r="A9" s="289">
        <v>2024</v>
      </c>
      <c r="B9" s="290">
        <v>460815</v>
      </c>
      <c r="C9" s="290">
        <v>515754</v>
      </c>
      <c r="D9" s="290">
        <v>487016</v>
      </c>
    </row>
    <row r="10" spans="1:4" x14ac:dyDescent="0.25">
      <c r="A10" s="291">
        <v>2025</v>
      </c>
      <c r="B10" s="292">
        <v>433872</v>
      </c>
      <c r="C10" s="292">
        <v>506103</v>
      </c>
      <c r="D10" s="292">
        <v>466778</v>
      </c>
    </row>
    <row r="11" spans="1:4" x14ac:dyDescent="0.25">
      <c r="A11" s="289">
        <v>2026</v>
      </c>
      <c r="B11" s="290">
        <v>407472</v>
      </c>
      <c r="C11" s="290">
        <v>493091</v>
      </c>
      <c r="D11" s="290">
        <v>448727</v>
      </c>
    </row>
    <row r="12" spans="1:4" x14ac:dyDescent="0.25">
      <c r="A12" s="291">
        <v>2027</v>
      </c>
      <c r="B12" s="292">
        <v>382671</v>
      </c>
      <c r="C12" s="292">
        <v>478982</v>
      </c>
      <c r="D12" s="292">
        <v>430124</v>
      </c>
    </row>
    <row r="13" spans="1:4" x14ac:dyDescent="0.25">
      <c r="A13" s="289">
        <v>2028</v>
      </c>
      <c r="B13" s="290">
        <v>358314</v>
      </c>
      <c r="C13" s="290">
        <v>462172</v>
      </c>
      <c r="D13" s="290">
        <v>416336</v>
      </c>
    </row>
    <row r="14" spans="1:4" x14ac:dyDescent="0.25">
      <c r="A14" s="291">
        <v>2029</v>
      </c>
      <c r="B14" s="292">
        <v>338315</v>
      </c>
      <c r="C14" s="292">
        <v>441274</v>
      </c>
      <c r="D14" s="292">
        <v>399453</v>
      </c>
    </row>
    <row r="15" spans="1:4" x14ac:dyDescent="0.25">
      <c r="A15" s="289">
        <v>2030</v>
      </c>
      <c r="B15" s="290">
        <v>319808</v>
      </c>
      <c r="C15" s="290">
        <v>418094</v>
      </c>
      <c r="D15" s="290">
        <v>382576</v>
      </c>
    </row>
    <row r="16" spans="1:4" x14ac:dyDescent="0.25">
      <c r="A16" s="291">
        <v>2031</v>
      </c>
      <c r="B16" s="292">
        <v>302203</v>
      </c>
      <c r="C16" s="292">
        <v>396402</v>
      </c>
      <c r="D16" s="292">
        <v>365527</v>
      </c>
    </row>
    <row r="17" spans="1:4" x14ac:dyDescent="0.25">
      <c r="A17" s="289">
        <v>2032</v>
      </c>
      <c r="B17" s="290">
        <v>284612</v>
      </c>
      <c r="C17" s="290">
        <v>375554</v>
      </c>
      <c r="D17" s="290">
        <v>351025</v>
      </c>
    </row>
    <row r="18" spans="1:4" x14ac:dyDescent="0.25">
      <c r="A18" s="291">
        <v>2033</v>
      </c>
      <c r="B18" s="292">
        <v>266913</v>
      </c>
      <c r="C18" s="292">
        <v>358160</v>
      </c>
      <c r="D18" s="292">
        <v>336414</v>
      </c>
    </row>
    <row r="19" spans="1:4" x14ac:dyDescent="0.25">
      <c r="A19" s="289">
        <v>2034</v>
      </c>
      <c r="B19" s="290">
        <v>247804</v>
      </c>
      <c r="C19" s="290">
        <v>339048</v>
      </c>
      <c r="D19" s="290">
        <v>322483</v>
      </c>
    </row>
    <row r="20" spans="1:4" x14ac:dyDescent="0.25">
      <c r="A20" s="291">
        <v>2035</v>
      </c>
      <c r="B20" s="292">
        <v>229735</v>
      </c>
      <c r="C20" s="292">
        <v>322144</v>
      </c>
      <c r="D20" s="292">
        <v>308361</v>
      </c>
    </row>
    <row r="21" spans="1:4" x14ac:dyDescent="0.25">
      <c r="A21" s="289">
        <v>2036</v>
      </c>
      <c r="B21" s="290">
        <v>209871</v>
      </c>
      <c r="C21" s="290">
        <v>307970</v>
      </c>
      <c r="D21" s="290">
        <v>292500</v>
      </c>
    </row>
    <row r="22" spans="1:4" x14ac:dyDescent="0.25">
      <c r="A22" s="291">
        <v>2037</v>
      </c>
      <c r="B22" s="292">
        <v>189131</v>
      </c>
      <c r="C22" s="292">
        <v>289642</v>
      </c>
      <c r="D22" s="292">
        <v>274769</v>
      </c>
    </row>
    <row r="23" spans="1:4" x14ac:dyDescent="0.25">
      <c r="A23" s="289">
        <v>2038</v>
      </c>
      <c r="B23" s="290">
        <v>169945</v>
      </c>
      <c r="C23" s="290">
        <v>272765</v>
      </c>
      <c r="D23" s="290">
        <v>259602</v>
      </c>
    </row>
    <row r="24" spans="1:4" x14ac:dyDescent="0.25">
      <c r="A24" s="291">
        <v>2039</v>
      </c>
      <c r="B24" s="292">
        <v>150603</v>
      </c>
      <c r="C24" s="292">
        <v>254715</v>
      </c>
      <c r="D24" s="292">
        <v>242736</v>
      </c>
    </row>
    <row r="25" spans="1:4" x14ac:dyDescent="0.25">
      <c r="A25" s="289">
        <v>2040</v>
      </c>
      <c r="B25" s="290">
        <v>131248</v>
      </c>
      <c r="C25" s="290">
        <v>235044</v>
      </c>
      <c r="D25" s="290">
        <v>224378</v>
      </c>
    </row>
    <row r="26" spans="1:4" x14ac:dyDescent="0.25">
      <c r="A26" s="291">
        <v>2041</v>
      </c>
      <c r="B26" s="292">
        <v>112995</v>
      </c>
      <c r="C26" s="292">
        <v>215573</v>
      </c>
      <c r="D26" s="292">
        <v>206032</v>
      </c>
    </row>
    <row r="27" spans="1:4" x14ac:dyDescent="0.25">
      <c r="A27" s="289">
        <v>2042</v>
      </c>
      <c r="B27" s="290">
        <v>96195</v>
      </c>
      <c r="C27" s="290">
        <v>196780</v>
      </c>
      <c r="D27" s="290">
        <v>188090</v>
      </c>
    </row>
    <row r="28" spans="1:4" x14ac:dyDescent="0.25">
      <c r="A28" s="291">
        <v>2043</v>
      </c>
      <c r="B28" s="292">
        <v>80344</v>
      </c>
      <c r="C28" s="292">
        <v>176920</v>
      </c>
      <c r="D28" s="292">
        <v>168766</v>
      </c>
    </row>
    <row r="29" spans="1:4" x14ac:dyDescent="0.25">
      <c r="A29" s="289">
        <v>2044</v>
      </c>
      <c r="B29" s="290">
        <v>65928</v>
      </c>
      <c r="C29" s="290">
        <v>156322</v>
      </c>
      <c r="D29" s="290">
        <v>148482</v>
      </c>
    </row>
    <row r="30" spans="1:4" x14ac:dyDescent="0.25">
      <c r="A30" s="291">
        <v>2045</v>
      </c>
      <c r="B30" s="292">
        <v>53101</v>
      </c>
      <c r="C30" s="292">
        <v>135816</v>
      </c>
      <c r="D30" s="292">
        <v>128412</v>
      </c>
    </row>
    <row r="31" spans="1:4" x14ac:dyDescent="0.25">
      <c r="A31" s="289">
        <v>2046</v>
      </c>
      <c r="B31" s="290">
        <v>41875</v>
      </c>
      <c r="C31" s="290">
        <v>115529</v>
      </c>
      <c r="D31" s="290">
        <v>108618</v>
      </c>
    </row>
    <row r="32" spans="1:4" x14ac:dyDescent="0.25">
      <c r="A32" s="291">
        <v>2047</v>
      </c>
      <c r="B32" s="292">
        <v>32369</v>
      </c>
      <c r="C32" s="292">
        <v>96447</v>
      </c>
      <c r="D32" s="292">
        <v>89986</v>
      </c>
    </row>
    <row r="33" spans="1:4" x14ac:dyDescent="0.25">
      <c r="A33" s="289">
        <v>2048</v>
      </c>
      <c r="B33" s="290">
        <v>24483</v>
      </c>
      <c r="C33" s="290">
        <v>78993</v>
      </c>
      <c r="D33" s="290">
        <v>72968</v>
      </c>
    </row>
    <row r="34" spans="1:4" x14ac:dyDescent="0.25">
      <c r="A34" s="291">
        <v>2049</v>
      </c>
      <c r="B34" s="292">
        <v>18123</v>
      </c>
      <c r="C34" s="292">
        <v>63629</v>
      </c>
      <c r="D34" s="292">
        <v>58311</v>
      </c>
    </row>
    <row r="35" spans="1:4" x14ac:dyDescent="0.25">
      <c r="A35" s="289">
        <v>2050</v>
      </c>
      <c r="B35" s="290">
        <v>13070</v>
      </c>
      <c r="C35" s="290">
        <v>50152</v>
      </c>
      <c r="D35" s="290">
        <v>45523</v>
      </c>
    </row>
    <row r="36" spans="1:4" x14ac:dyDescent="0.25">
      <c r="A36" s="291">
        <v>2051</v>
      </c>
      <c r="B36" s="292">
        <v>9096</v>
      </c>
      <c r="C36" s="292">
        <v>38033</v>
      </c>
      <c r="D36" s="292">
        <v>34501</v>
      </c>
    </row>
    <row r="37" spans="1:4" x14ac:dyDescent="0.25">
      <c r="A37" s="289">
        <v>2052</v>
      </c>
      <c r="B37" s="290">
        <v>6182</v>
      </c>
      <c r="C37" s="290">
        <v>28664</v>
      </c>
      <c r="D37" s="290">
        <v>25413</v>
      </c>
    </row>
    <row r="38" spans="1:4" x14ac:dyDescent="0.25">
      <c r="A38" s="291">
        <v>2053</v>
      </c>
      <c r="B38" s="292">
        <v>4053</v>
      </c>
      <c r="C38" s="292">
        <v>20647</v>
      </c>
      <c r="D38" s="292">
        <v>18099</v>
      </c>
    </row>
    <row r="39" spans="1:4" x14ac:dyDescent="0.25">
      <c r="A39" s="289">
        <v>2054</v>
      </c>
      <c r="B39" s="290">
        <v>2568</v>
      </c>
      <c r="C39" s="290">
        <v>14398</v>
      </c>
      <c r="D39" s="290">
        <v>12388</v>
      </c>
    </row>
    <row r="40" spans="1:4" x14ac:dyDescent="0.25">
      <c r="A40" s="291">
        <v>2055</v>
      </c>
      <c r="B40" s="292">
        <v>1551</v>
      </c>
      <c r="C40" s="292">
        <v>9580</v>
      </c>
      <c r="D40" s="292">
        <v>7975</v>
      </c>
    </row>
    <row r="41" spans="1:4" x14ac:dyDescent="0.25">
      <c r="A41" s="289">
        <v>2056</v>
      </c>
      <c r="B41" s="290">
        <v>882</v>
      </c>
      <c r="C41" s="290">
        <v>6251</v>
      </c>
      <c r="D41" s="290">
        <v>4857</v>
      </c>
    </row>
    <row r="42" spans="1:4" x14ac:dyDescent="0.25">
      <c r="A42" s="291">
        <v>2057</v>
      </c>
      <c r="B42" s="292">
        <v>492</v>
      </c>
      <c r="C42" s="292">
        <v>3920</v>
      </c>
      <c r="D42" s="292">
        <v>2747</v>
      </c>
    </row>
    <row r="43" spans="1:4" x14ac:dyDescent="0.25">
      <c r="A43" s="289">
        <v>2058</v>
      </c>
      <c r="B43" s="290">
        <v>262</v>
      </c>
      <c r="C43" s="290">
        <v>2410</v>
      </c>
      <c r="D43" s="290">
        <v>1387</v>
      </c>
    </row>
    <row r="44" spans="1:4" x14ac:dyDescent="0.25">
      <c r="A44" s="291">
        <v>2059</v>
      </c>
      <c r="B44" s="292">
        <v>133</v>
      </c>
      <c r="C44" s="292">
        <v>1375</v>
      </c>
      <c r="D44" s="292">
        <v>628</v>
      </c>
    </row>
    <row r="45" spans="1:4" ht="15.75" thickBot="1" x14ac:dyDescent="0.3">
      <c r="A45" s="293">
        <v>2060</v>
      </c>
      <c r="B45" s="294">
        <v>63</v>
      </c>
      <c r="C45" s="294">
        <v>762</v>
      </c>
      <c r="D45" s="294">
        <v>267</v>
      </c>
    </row>
    <row r="46" spans="1:4" ht="33" customHeight="1" x14ac:dyDescent="0.25">
      <c r="A46" s="438" t="s">
        <v>212</v>
      </c>
      <c r="B46" s="438"/>
      <c r="C46" s="438"/>
      <c r="D46" s="438"/>
    </row>
  </sheetData>
  <mergeCells count="4">
    <mergeCell ref="B3:D3"/>
    <mergeCell ref="A46:D46"/>
    <mergeCell ref="A3:A4"/>
    <mergeCell ref="A1:B1"/>
  </mergeCells>
  <hyperlinks>
    <hyperlink ref="A1" location="Índice!A1" display="Volt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23</vt:i4>
      </vt:variant>
      <vt:variant>
        <vt:lpstr>Intervalos nomeados</vt:lpstr>
      </vt:variant>
      <vt:variant>
        <vt:i4>1</vt:i4>
      </vt:variant>
    </vt:vector>
  </HeadingPairs>
  <TitlesOfParts>
    <vt:vector size="24" baseType="lpstr">
      <vt:lpstr>Índice</vt:lpstr>
      <vt:lpstr>Gráficos 1 e 2, Tabela 1</vt:lpstr>
      <vt:lpstr>Gráficos 3 e 4, Tabela 2</vt:lpstr>
      <vt:lpstr>Gráficos 5 e 6, Tabelas 14 a 19</vt:lpstr>
      <vt:lpstr>Gráficos 7 e 8, Tabela 3</vt:lpstr>
      <vt:lpstr>Gráfico 9</vt:lpstr>
      <vt:lpstr>Gráficos 10 e 11, Tabelas 4 e 5</vt:lpstr>
      <vt:lpstr>Gráficos 12 e 13, Tabelas 6 e 7</vt:lpstr>
      <vt:lpstr>Gráfico 14 (Estoque de Ativos)</vt:lpstr>
      <vt:lpstr>Gráfico 14 (Estoques aposent.)</vt:lpstr>
      <vt:lpstr>Gráfico 14 (Estoques pension.)</vt:lpstr>
      <vt:lpstr>Tabela 9</vt:lpstr>
      <vt:lpstr>Gráfico 15</vt:lpstr>
      <vt:lpstr>Gráficos 16,17,18</vt:lpstr>
      <vt:lpstr>Gráficos 19,20,21</vt:lpstr>
      <vt:lpstr>Tabela 13</vt:lpstr>
      <vt:lpstr>Gráficos 22,23,24,25</vt:lpstr>
      <vt:lpstr>Gráficos 26 e 27</vt:lpstr>
      <vt:lpstr>Gráfico 28</vt:lpstr>
      <vt:lpstr>Gráfico 29</vt:lpstr>
      <vt:lpstr>Tabelas 20,21,22</vt:lpstr>
      <vt:lpstr>Adicional - Despesa anual</vt:lpstr>
      <vt:lpstr>Adicional - Pensionistas</vt:lpstr>
      <vt:lpstr>Índice!_Ref11167578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Alessandro Ribeiro de Carvalho Casalecchi</cp:lastModifiedBy>
  <cp:lastPrinted>2019-06-16T23:21:38Z</cp:lastPrinted>
  <dcterms:created xsi:type="dcterms:W3CDTF">2019-06-13T11:46:58Z</dcterms:created>
  <dcterms:modified xsi:type="dcterms:W3CDTF">2019-07-30T23:19:54Z</dcterms:modified>
</cp:coreProperties>
</file>